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0"/>
  </bookViews>
  <sheets>
    <sheet name="Forklaring" sheetId="1" r:id="rId1"/>
    <sheet name="Yngel_Smolt" sheetId="2" r:id="rId2"/>
  </sheets>
  <definedNames/>
  <calcPr fullCalcOnLoad="1"/>
</workbook>
</file>

<file path=xl/sharedStrings.xml><?xml version="1.0" encoding="utf-8"?>
<sst xmlns="http://schemas.openxmlformats.org/spreadsheetml/2006/main" count="202" uniqueCount="122">
  <si>
    <t>LØNNSOMHETSUNDERSØKELSE FOR SETTEFISKPRODUKSJON</t>
  </si>
  <si>
    <t>GJENNOMSNITTSRESULTATER FOR SELSKAPER SOM HAR SOLGT BÅDE YNGEL OG SMOLT</t>
  </si>
  <si>
    <t>UTVALGET</t>
  </si>
  <si>
    <t>Antall selskaper i undersøkelsen</t>
  </si>
  <si>
    <t>stk</t>
  </si>
  <si>
    <t>RESULTATREGNSKAP.</t>
  </si>
  <si>
    <t>GJENNOMSNITTSTALL FOR HELE LANDET</t>
  </si>
  <si>
    <t xml:space="preserve">   Salgsinntekt av smolt</t>
  </si>
  <si>
    <t>kr</t>
  </si>
  <si>
    <r>
      <t xml:space="preserve">   Salgsinntekt av yngel </t>
    </r>
    <r>
      <rPr>
        <vertAlign val="superscript"/>
        <sz val="10"/>
        <color indexed="8"/>
        <rFont val="Arial"/>
        <family val="2"/>
      </rPr>
      <t>1)</t>
    </r>
  </si>
  <si>
    <r>
      <t xml:space="preserve">   Salgsinntekt av rogn </t>
    </r>
    <r>
      <rPr>
        <vertAlign val="superscript"/>
        <sz val="10"/>
        <color indexed="8"/>
        <rFont val="Arial"/>
        <family val="2"/>
      </rPr>
      <t xml:space="preserve"> 1)</t>
    </r>
  </si>
  <si>
    <t xml:space="preserve">   Forsikringsutbetalinger</t>
  </si>
  <si>
    <t xml:space="preserve">   Annen driftsinntekt</t>
  </si>
  <si>
    <t>SUM DRIFTSINNTEKT</t>
  </si>
  <si>
    <t xml:space="preserve">   Rogn/yngelkostnad</t>
  </si>
  <si>
    <t xml:space="preserve">   Fôrkostnad</t>
  </si>
  <si>
    <t xml:space="preserve">   Forsikringskostnad</t>
  </si>
  <si>
    <r>
      <t xml:space="preserve">   Vaksinasjonskostnad </t>
    </r>
    <r>
      <rPr>
        <vertAlign val="superscript"/>
        <sz val="10"/>
        <color indexed="8"/>
        <rFont val="Arial"/>
        <family val="2"/>
      </rPr>
      <t>2)</t>
    </r>
  </si>
  <si>
    <t xml:space="preserve">   Lønnskostnad inkl. kalk. eierlønn</t>
  </si>
  <si>
    <t xml:space="preserve">   Elektrisitetskostnad</t>
  </si>
  <si>
    <t xml:space="preserve">   Annen driftskostnad</t>
  </si>
  <si>
    <t>SUM DRIFTSKOSTNAD</t>
  </si>
  <si>
    <t>DRIFTSRESULTAT</t>
  </si>
  <si>
    <t xml:space="preserve">   Finansinntekter</t>
  </si>
  <si>
    <t xml:space="preserve">   Finanskostnader</t>
  </si>
  <si>
    <t>ORD.RESULTAT FØR SKATTEKOSTNAD</t>
  </si>
  <si>
    <t>1) Før 1994 var salgsinntekter av rogn og yngel ikke spesifisert, men inngikk i posten salgsinntekt av smolt.</t>
  </si>
  <si>
    <t>2) Før 1997 var vaksinasjonskostnad ikke spesifisert, men inngikk i posten annen driftskostnad.</t>
  </si>
  <si>
    <t>BALANSEREGNSKAP</t>
  </si>
  <si>
    <t>Eiendeler:</t>
  </si>
  <si>
    <t xml:space="preserve">   Finansielle anleggsmidler</t>
  </si>
  <si>
    <t>SUM ANLEGGSMIDLER</t>
  </si>
  <si>
    <t xml:space="preserve">   Fordringer og investeringer</t>
  </si>
  <si>
    <t xml:space="preserve">   Kontanter og bankinnskudd</t>
  </si>
  <si>
    <t xml:space="preserve">SUM OMLØPSMIDLER </t>
  </si>
  <si>
    <t>SUM EIENDELER</t>
  </si>
  <si>
    <r>
      <t xml:space="preserve">Sum avsetning for forpliktelse </t>
    </r>
    <r>
      <rPr>
        <vertAlign val="superscript"/>
        <sz val="10"/>
        <color indexed="8"/>
        <rFont val="Arial"/>
        <family val="2"/>
      </rPr>
      <t>4)</t>
    </r>
  </si>
  <si>
    <t>Sum langsiktig gjeld</t>
  </si>
  <si>
    <t xml:space="preserve">   Gjeld til kredittinstitusjoner</t>
  </si>
  <si>
    <t xml:space="preserve">   Leverandørgjeld</t>
  </si>
  <si>
    <t xml:space="preserve">  Annen kortsiktig gjeld</t>
  </si>
  <si>
    <t>Sum kortsiktig gjeld</t>
  </si>
  <si>
    <t>SUM GJELD:</t>
  </si>
  <si>
    <t>SUM GJELD OG EGENKAPITAL:</t>
  </si>
  <si>
    <t>3) Før 1999 var beholdning av vaksine ikke spesifisert.</t>
  </si>
  <si>
    <t>4) Før 1992 er betingende skattfrie avsetninger ført på denne posten.</t>
  </si>
  <si>
    <t>Salg av smolt</t>
  </si>
  <si>
    <r>
      <t xml:space="preserve">Salg av yngel </t>
    </r>
    <r>
      <rPr>
        <vertAlign val="superscript"/>
        <sz val="10"/>
        <color indexed="8"/>
        <rFont val="Arial"/>
        <family val="2"/>
      </rPr>
      <t>5)</t>
    </r>
  </si>
  <si>
    <r>
      <t xml:space="preserve">Salg av rogn </t>
    </r>
    <r>
      <rPr>
        <vertAlign val="superscript"/>
        <sz val="10"/>
        <color indexed="8"/>
        <rFont val="Arial"/>
        <family val="2"/>
      </rPr>
      <t>5)</t>
    </r>
  </si>
  <si>
    <t>Utnyttelsesgrad</t>
  </si>
  <si>
    <t>%</t>
  </si>
  <si>
    <t>Antall årsverk</t>
  </si>
  <si>
    <t>Produksjonsverdi</t>
  </si>
  <si>
    <t>Kalk. rente på egenkapitalen</t>
  </si>
  <si>
    <t>Kalk. avskrivninger (Blandet prinsipp)</t>
  </si>
  <si>
    <t>Lønnsevne</t>
  </si>
  <si>
    <t xml:space="preserve">5) Før 1994 var salg av rogn og yngel ikke spesifisert. </t>
  </si>
  <si>
    <t>Totalrentabilitet</t>
  </si>
  <si>
    <t>Driftsmargin</t>
  </si>
  <si>
    <t>Likviditetsgrad 1</t>
  </si>
  <si>
    <t>Likviditetsgrad 2</t>
  </si>
  <si>
    <t>Rentedekningsgrad</t>
  </si>
  <si>
    <t>Egenkapitalandel</t>
  </si>
  <si>
    <t>Andel av kortsiktig gjeld</t>
  </si>
  <si>
    <t>Andel av langsiktig gjeld</t>
  </si>
  <si>
    <t>FORKLARING</t>
  </si>
  <si>
    <t>Kilde: Fiskeridirektoratet</t>
  </si>
  <si>
    <t>HISTORISKE TABELLER</t>
  </si>
  <si>
    <r>
      <t xml:space="preserve">Vær oppmerksom på at presenterte resultater </t>
    </r>
    <r>
      <rPr>
        <b/>
        <sz val="11"/>
        <rFont val="Arial"/>
        <family val="2"/>
      </rPr>
      <t>ikke er justert for eventuelle endringer</t>
    </r>
  </si>
  <si>
    <r>
      <t xml:space="preserve">i kroneverdi </t>
    </r>
    <r>
      <rPr>
        <sz val="11"/>
        <rFont val="Arial"/>
        <family val="2"/>
      </rPr>
      <t>i perioden.</t>
    </r>
  </si>
  <si>
    <t>BLANKE FELT</t>
  </si>
  <si>
    <t>Blanke felt i tabellene skyldes at opplysningene ikke er spesifisert i det aktuelle undersøkelses-</t>
  </si>
  <si>
    <t>året.</t>
  </si>
  <si>
    <t>NY GJENNOMSNITTSBEREGNING</t>
  </si>
  <si>
    <t>Det er foretatt en del definisjonsendringer i årenes løp. For å få så sammenlignbare tall som mulig</t>
  </si>
  <si>
    <t>for perioden, har vi valgt å foreta en ny gjennomsnittsberegning for alle undersøkelsesårene slik</t>
  </si>
  <si>
    <t>at de nyeste definisjonene er gjeldende.</t>
  </si>
  <si>
    <t>USIKKERHET</t>
  </si>
  <si>
    <t>Utvalget i lønnsomhetsundersøkelsen består av selskaper med forskjellige produksjonsformer.</t>
  </si>
  <si>
    <t>Med det menes at utvalget består av selskaper som kun selger smolt, og selskaper som selger</t>
  </si>
  <si>
    <t>yngel i tillegg til smolten.</t>
  </si>
  <si>
    <t>Yngelen blir solgt til andre selskaper med settefiskproduksjon. Kostnadene i forbindelse med</t>
  </si>
  <si>
    <t>yngelproduksjon er, som følge av kortere produksjonstid, lavere enn kostnadene ved</t>
  </si>
  <si>
    <t>smoltproduksjon.</t>
  </si>
  <si>
    <t>Det har ved gjennomføring av undersøkelsen vært umulig å skille ut kostnader knyttet direkte</t>
  </si>
  <si>
    <t>til produksjon av yngel fra de samlede kostnader.</t>
  </si>
  <si>
    <t xml:space="preserve">Endringer fra år til år kan derfor skyldes utvalgets sammensetning i det enkelte </t>
  </si>
  <si>
    <t>undersøkelsesår, dvs. forholdet mellom de rene smoltprodusenter og selskaper som</t>
  </si>
  <si>
    <t>produserer både smolt og yngel.</t>
  </si>
  <si>
    <t>tidligere undersøkelser (rapporter).</t>
  </si>
  <si>
    <t xml:space="preserve">Dette medfører at vedlagte resultater ikke her helt identisk med resultater offentliggjort i </t>
  </si>
  <si>
    <t xml:space="preserve">   Beholdningsendring rogn og yngel (+/-) (beregnet)</t>
  </si>
  <si>
    <t xml:space="preserve">   Historiske avskrivninger (beregnet)</t>
  </si>
  <si>
    <t xml:space="preserve">   Varige driftsmidler (beregnet)</t>
  </si>
  <si>
    <t xml:space="preserve">   Beholdningsverdi fôrlager per 31.12.</t>
  </si>
  <si>
    <t xml:space="preserve">   Beholdningsverdi rogn/yngel per 31.12. (beregnet)</t>
  </si>
  <si>
    <r>
      <t xml:space="preserve">   Beholdningsverdi vaksine per 31.12. </t>
    </r>
    <r>
      <rPr>
        <vertAlign val="superscript"/>
        <sz val="10"/>
        <color indexed="8"/>
        <rFont val="Arial"/>
        <family val="2"/>
      </rPr>
      <t>3)</t>
    </r>
  </si>
  <si>
    <t>SUM EGENKAPITAL (beregnet)</t>
  </si>
  <si>
    <t>Salg av fisk per årsverk</t>
  </si>
  <si>
    <t>Produksjonsverdi per årsverk</t>
  </si>
  <si>
    <t>Lønnsevne per årsverk</t>
  </si>
  <si>
    <t>Overskuddsgrad</t>
  </si>
  <si>
    <t>PRODUKSJONSKOSTNAD PER STK</t>
  </si>
  <si>
    <t>BEREGNEDE KOSTNADER PER STK SOLGT FISK</t>
  </si>
  <si>
    <t>BEREGNEDE NØKKELTALL</t>
  </si>
  <si>
    <t>SALG OG ANDRE BEREGNEDE LØNNSOMHETSMÅL</t>
  </si>
  <si>
    <t>Salgspris per stk solgt smolt</t>
  </si>
  <si>
    <t>Salgspris per stk solgt yngel</t>
  </si>
  <si>
    <t>Rogn og yngelkostnad per stk</t>
  </si>
  <si>
    <t>Fôrkostnad per stk</t>
  </si>
  <si>
    <t>Forsikringskostnad per stk</t>
  </si>
  <si>
    <r>
      <t xml:space="preserve">Vaksinasjonskostnad per stk </t>
    </r>
    <r>
      <rPr>
        <vertAlign val="superscript"/>
        <sz val="10"/>
        <color indexed="8"/>
        <rFont val="Arial"/>
        <family val="2"/>
      </rPr>
      <t>2)</t>
    </r>
  </si>
  <si>
    <t>Lønnskostnad per stk</t>
  </si>
  <si>
    <t>Historiske avskrivninger per stk</t>
  </si>
  <si>
    <t>Elektrisitetskostnad per stk</t>
  </si>
  <si>
    <t>Annen driftskostnad per stk</t>
  </si>
  <si>
    <t>Netto rentekostnad per stk</t>
  </si>
  <si>
    <t>Tillatelse</t>
  </si>
  <si>
    <t>Antall tillatelser i undersøkelsen</t>
  </si>
  <si>
    <t>Oppdatert: 3. desember 2009</t>
  </si>
  <si>
    <t xml:space="preserve">   Netto finanskostnad</t>
  </si>
  <si>
    <t>Salgspris per stk solgt yngel og smolt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</si>
</sst>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</numFmts>
  <fonts count="4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49" fontId="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4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6" fillId="33" borderId="11" xfId="0" applyFont="1" applyFill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1" fontId="5" fillId="33" borderId="16" xfId="0" applyNumberFormat="1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49" fontId="6" fillId="33" borderId="10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73" fontId="0" fillId="0" borderId="17" xfId="0" applyNumberFormat="1" applyFont="1" applyBorder="1" applyAlignment="1">
      <alignment/>
    </xf>
    <xf numFmtId="172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173" fontId="0" fillId="0" borderId="18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102.00390625" style="20" bestFit="1" customWidth="1"/>
  </cols>
  <sheetData>
    <row r="1" ht="18">
      <c r="A1" s="4" t="s">
        <v>0</v>
      </c>
    </row>
    <row r="2" ht="15.75">
      <c r="A2" s="19" t="s">
        <v>65</v>
      </c>
    </row>
    <row r="3" ht="12.75">
      <c r="A3" s="2" t="s">
        <v>66</v>
      </c>
    </row>
    <row r="4" ht="12.75">
      <c r="A4" s="23" t="s">
        <v>119</v>
      </c>
    </row>
    <row r="5" ht="12.75">
      <c r="A5" s="2"/>
    </row>
    <row r="7" ht="15">
      <c r="A7" s="21" t="s">
        <v>67</v>
      </c>
    </row>
    <row r="8" ht="15">
      <c r="A8" s="20" t="s">
        <v>68</v>
      </c>
    </row>
    <row r="9" ht="15">
      <c r="A9" s="22" t="s">
        <v>69</v>
      </c>
    </row>
    <row r="11" ht="15">
      <c r="A11" s="21" t="s">
        <v>70</v>
      </c>
    </row>
    <row r="12" ht="14.25">
      <c r="A12" s="20" t="s">
        <v>71</v>
      </c>
    </row>
    <row r="13" ht="14.25">
      <c r="A13" s="20" t="s">
        <v>72</v>
      </c>
    </row>
    <row r="15" ht="15">
      <c r="A15" s="21" t="s">
        <v>73</v>
      </c>
    </row>
    <row r="16" ht="14.25">
      <c r="A16" s="20" t="s">
        <v>74</v>
      </c>
    </row>
    <row r="17" ht="14.25">
      <c r="A17" s="20" t="s">
        <v>75</v>
      </c>
    </row>
    <row r="18" ht="14.25">
      <c r="A18" s="20" t="s">
        <v>76</v>
      </c>
    </row>
    <row r="20" ht="15">
      <c r="A20" s="22" t="s">
        <v>90</v>
      </c>
    </row>
    <row r="21" ht="15">
      <c r="A21" s="22" t="s">
        <v>89</v>
      </c>
    </row>
    <row r="23" ht="15">
      <c r="A23" s="21" t="s">
        <v>77</v>
      </c>
    </row>
    <row r="24" ht="14.25">
      <c r="A24" s="20" t="s">
        <v>78</v>
      </c>
    </row>
    <row r="25" ht="14.25">
      <c r="A25" s="20" t="s">
        <v>79</v>
      </c>
    </row>
    <row r="26" ht="14.25">
      <c r="A26" s="20" t="s">
        <v>80</v>
      </c>
    </row>
    <row r="28" ht="14.25">
      <c r="A28" s="20" t="s">
        <v>81</v>
      </c>
    </row>
    <row r="29" ht="14.25">
      <c r="A29" s="20" t="s">
        <v>82</v>
      </c>
    </row>
    <row r="30" ht="14.25">
      <c r="A30" s="20" t="s">
        <v>83</v>
      </c>
    </row>
    <row r="32" ht="14.25">
      <c r="A32" s="20" t="s">
        <v>84</v>
      </c>
    </row>
    <row r="33" ht="14.25">
      <c r="A33" s="20" t="s">
        <v>85</v>
      </c>
    </row>
    <row r="35" ht="15">
      <c r="A35" s="22" t="s">
        <v>86</v>
      </c>
    </row>
    <row r="36" ht="15">
      <c r="A36" s="22" t="s">
        <v>87</v>
      </c>
    </row>
    <row r="37" ht="15">
      <c r="A37" s="22" t="s">
        <v>88</v>
      </c>
    </row>
    <row r="38" ht="15">
      <c r="A38" s="22"/>
    </row>
    <row r="39" ht="15">
      <c r="A39" s="22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2"/>
  <sheetViews>
    <sheetView zoomScalePageLayoutView="0" workbookViewId="0" topLeftCell="A1">
      <selection activeCell="A5" sqref="A5"/>
    </sheetView>
  </sheetViews>
  <sheetFormatPr defaultColWidth="11.57421875" defaultRowHeight="12.75"/>
  <cols>
    <col min="1" max="1" width="43.421875" style="2" customWidth="1"/>
    <col min="2" max="2" width="3.28125" style="2" bestFit="1" customWidth="1"/>
    <col min="3" max="11" width="10.7109375" style="2" customWidth="1"/>
    <col min="12" max="12" width="10.57421875" style="9" customWidth="1"/>
    <col min="13" max="21" width="10.7109375" style="9" customWidth="1"/>
    <col min="22" max="16384" width="11.57421875" style="2" customWidth="1"/>
  </cols>
  <sheetData>
    <row r="1" spans="1:21" ht="20.25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>
      <c r="A2" s="19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12.75">
      <c r="A3" s="2" t="s">
        <v>66</v>
      </c>
    </row>
    <row r="4" spans="1:21" ht="12.75">
      <c r="A4" s="23" t="str">
        <f>Forklaring!A4</f>
        <v>Oppdatert: 3. desember 2009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3:21" ht="12.7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3:21" ht="12.7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12" ht="15">
      <c r="A7" s="5" t="s">
        <v>2</v>
      </c>
      <c r="B7" s="6"/>
      <c r="L7" s="8"/>
    </row>
    <row r="8" spans="1:21" ht="12.75">
      <c r="A8" s="24"/>
      <c r="B8" s="25"/>
      <c r="C8" s="33">
        <v>2008</v>
      </c>
      <c r="D8" s="33">
        <v>2007</v>
      </c>
      <c r="E8" s="33">
        <v>2006</v>
      </c>
      <c r="F8" s="33">
        <v>2005</v>
      </c>
      <c r="G8" s="33">
        <v>2004</v>
      </c>
      <c r="H8" s="33">
        <v>2003</v>
      </c>
      <c r="I8" s="33">
        <v>2002</v>
      </c>
      <c r="J8" s="33">
        <v>2001</v>
      </c>
      <c r="K8" s="33">
        <v>2000</v>
      </c>
      <c r="L8" s="33">
        <v>1999</v>
      </c>
      <c r="M8" s="33">
        <v>1998</v>
      </c>
      <c r="N8" s="33">
        <v>1997</v>
      </c>
      <c r="O8" s="33">
        <v>1996</v>
      </c>
      <c r="P8" s="33">
        <v>1995</v>
      </c>
      <c r="Q8" s="33">
        <v>1994</v>
      </c>
      <c r="R8" s="33">
        <v>1993</v>
      </c>
      <c r="S8" s="33">
        <v>1992</v>
      </c>
      <c r="T8" s="33">
        <v>1991</v>
      </c>
      <c r="U8" s="33">
        <v>1990</v>
      </c>
    </row>
    <row r="9" spans="1:21" ht="12.75">
      <c r="A9" s="26" t="s">
        <v>3</v>
      </c>
      <c r="B9" s="27" t="s">
        <v>4</v>
      </c>
      <c r="C9" s="34">
        <v>39</v>
      </c>
      <c r="D9" s="34">
        <v>34</v>
      </c>
      <c r="E9" s="35">
        <v>34</v>
      </c>
      <c r="F9" s="34">
        <v>30</v>
      </c>
      <c r="G9" s="34">
        <v>28</v>
      </c>
      <c r="H9" s="35">
        <v>27</v>
      </c>
      <c r="I9" s="35">
        <v>26</v>
      </c>
      <c r="J9" s="34">
        <v>32</v>
      </c>
      <c r="K9" s="36">
        <v>30</v>
      </c>
      <c r="L9" s="37">
        <v>26</v>
      </c>
      <c r="M9" s="37">
        <v>22</v>
      </c>
      <c r="N9" s="34">
        <v>26</v>
      </c>
      <c r="O9" s="34">
        <v>37</v>
      </c>
      <c r="P9" s="34">
        <v>36</v>
      </c>
      <c r="Q9" s="34">
        <v>36</v>
      </c>
      <c r="R9" s="34">
        <v>27</v>
      </c>
      <c r="S9" s="34">
        <v>28</v>
      </c>
      <c r="T9" s="34">
        <v>20</v>
      </c>
      <c r="U9" s="34">
        <v>27</v>
      </c>
    </row>
    <row r="10" spans="1:21" ht="12.75">
      <c r="A10" s="28" t="s">
        <v>118</v>
      </c>
      <c r="B10" s="29" t="s">
        <v>4</v>
      </c>
      <c r="C10" s="38">
        <v>99</v>
      </c>
      <c r="D10" s="38">
        <v>89</v>
      </c>
      <c r="E10" s="39">
        <v>67</v>
      </c>
      <c r="F10" s="38">
        <v>42</v>
      </c>
      <c r="G10" s="38">
        <v>39</v>
      </c>
      <c r="H10" s="39">
        <v>40</v>
      </c>
      <c r="I10" s="39">
        <v>48</v>
      </c>
      <c r="J10" s="38">
        <v>43</v>
      </c>
      <c r="K10" s="39">
        <v>48</v>
      </c>
      <c r="L10" s="38">
        <v>42</v>
      </c>
      <c r="M10" s="38">
        <v>34</v>
      </c>
      <c r="N10" s="38">
        <v>35</v>
      </c>
      <c r="O10" s="38">
        <v>46</v>
      </c>
      <c r="P10" s="38">
        <v>38</v>
      </c>
      <c r="Q10" s="38">
        <v>38</v>
      </c>
      <c r="R10" s="38"/>
      <c r="S10" s="38"/>
      <c r="T10" s="38"/>
      <c r="U10" s="38"/>
    </row>
    <row r="11" spans="1:21" ht="12.75">
      <c r="A11" s="10"/>
      <c r="B11" s="6"/>
      <c r="C11" s="11"/>
      <c r="D11" s="11"/>
      <c r="E11" s="11"/>
      <c r="F11" s="11"/>
      <c r="G11" s="11"/>
      <c r="H11" s="11"/>
      <c r="I11" s="11"/>
      <c r="J11" s="7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12" ht="15">
      <c r="A12" s="5" t="s">
        <v>5</v>
      </c>
      <c r="B12" s="12"/>
      <c r="C12" s="13"/>
      <c r="D12" s="13"/>
      <c r="E12" s="13"/>
      <c r="F12" s="13"/>
      <c r="G12" s="13"/>
      <c r="H12" s="13"/>
      <c r="I12" s="13"/>
      <c r="L12" s="8"/>
    </row>
    <row r="13" spans="1:12" ht="14.25">
      <c r="A13" s="14" t="s">
        <v>6</v>
      </c>
      <c r="B13" s="12"/>
      <c r="C13" s="7"/>
      <c r="D13" s="7"/>
      <c r="E13" s="7"/>
      <c r="F13" s="7"/>
      <c r="G13" s="7"/>
      <c r="H13" s="7"/>
      <c r="I13" s="7"/>
      <c r="L13" s="8"/>
    </row>
    <row r="14" spans="1:21" ht="12.75">
      <c r="A14" s="24"/>
      <c r="B14" s="30"/>
      <c r="C14" s="33">
        <v>2008</v>
      </c>
      <c r="D14" s="33">
        <v>2007</v>
      </c>
      <c r="E14" s="33">
        <v>2006</v>
      </c>
      <c r="F14" s="33">
        <v>2005</v>
      </c>
      <c r="G14" s="33">
        <v>2004</v>
      </c>
      <c r="H14" s="33">
        <v>2003</v>
      </c>
      <c r="I14" s="33">
        <v>2002</v>
      </c>
      <c r="J14" s="33">
        <v>2001</v>
      </c>
      <c r="K14" s="33">
        <v>2000</v>
      </c>
      <c r="L14" s="33">
        <v>1999</v>
      </c>
      <c r="M14" s="33">
        <v>1998</v>
      </c>
      <c r="N14" s="33">
        <v>1997</v>
      </c>
      <c r="O14" s="33">
        <v>1996</v>
      </c>
      <c r="P14" s="33">
        <v>1995</v>
      </c>
      <c r="Q14" s="33">
        <v>1994</v>
      </c>
      <c r="R14" s="33">
        <v>1993</v>
      </c>
      <c r="S14" s="33">
        <v>1992</v>
      </c>
      <c r="T14" s="33">
        <v>1991</v>
      </c>
      <c r="U14" s="33">
        <v>1990</v>
      </c>
    </row>
    <row r="15" spans="1:21" ht="12.75">
      <c r="A15" s="26" t="s">
        <v>7</v>
      </c>
      <c r="B15" s="27" t="s">
        <v>8</v>
      </c>
      <c r="C15" s="34">
        <v>29539555.6666667</v>
      </c>
      <c r="D15" s="34">
        <v>27110481.3823529</v>
      </c>
      <c r="E15" s="34">
        <v>16212635</v>
      </c>
      <c r="F15" s="34">
        <v>10430926</v>
      </c>
      <c r="G15" s="34">
        <v>11104896</v>
      </c>
      <c r="H15" s="34">
        <v>9510020</v>
      </c>
      <c r="I15" s="34">
        <v>12719987</v>
      </c>
      <c r="J15" s="34">
        <v>8868341</v>
      </c>
      <c r="K15" s="34">
        <v>9390892</v>
      </c>
      <c r="L15" s="34">
        <v>7879551</v>
      </c>
      <c r="M15" s="34">
        <v>6175098</v>
      </c>
      <c r="N15" s="34">
        <v>6999614</v>
      </c>
      <c r="O15" s="34">
        <v>6825450</v>
      </c>
      <c r="P15" s="34">
        <v>7815506</v>
      </c>
      <c r="Q15" s="34">
        <v>7548191</v>
      </c>
      <c r="R15" s="34">
        <v>6794658</v>
      </c>
      <c r="S15" s="34">
        <v>5367823</v>
      </c>
      <c r="T15" s="34">
        <v>4390696</v>
      </c>
      <c r="U15" s="34">
        <v>4696005</v>
      </c>
    </row>
    <row r="16" spans="1:21" ht="14.25">
      <c r="A16" s="26" t="s">
        <v>9</v>
      </c>
      <c r="B16" s="27" t="s">
        <v>8</v>
      </c>
      <c r="C16" s="34">
        <v>3426961.61538462</v>
      </c>
      <c r="D16" s="34">
        <v>3005758.73529412</v>
      </c>
      <c r="E16" s="34">
        <v>1889834</v>
      </c>
      <c r="F16" s="34">
        <v>1917823</v>
      </c>
      <c r="G16" s="34">
        <v>1851495</v>
      </c>
      <c r="H16" s="34">
        <v>1572145</v>
      </c>
      <c r="I16" s="34">
        <v>1439512</v>
      </c>
      <c r="J16" s="34">
        <v>2061933</v>
      </c>
      <c r="K16" s="34">
        <v>1930234</v>
      </c>
      <c r="L16" s="34">
        <v>2289545</v>
      </c>
      <c r="M16" s="34">
        <v>2536681</v>
      </c>
      <c r="N16" s="34">
        <v>2232754</v>
      </c>
      <c r="O16" s="34">
        <v>1686552</v>
      </c>
      <c r="P16" s="34">
        <v>1279787</v>
      </c>
      <c r="Q16" s="34">
        <v>1005786</v>
      </c>
      <c r="R16" s="34"/>
      <c r="S16" s="34"/>
      <c r="T16" s="34"/>
      <c r="U16" s="34"/>
    </row>
    <row r="17" spans="1:21" ht="14.25">
      <c r="A17" s="26" t="s">
        <v>10</v>
      </c>
      <c r="B17" s="27" t="s">
        <v>8</v>
      </c>
      <c r="C17" s="34">
        <v>15576.9230769231</v>
      </c>
      <c r="D17" s="34">
        <v>82352.9411764706</v>
      </c>
      <c r="E17" s="34">
        <v>36471</v>
      </c>
      <c r="F17" s="40">
        <v>0</v>
      </c>
      <c r="G17" s="34">
        <v>0</v>
      </c>
      <c r="H17" s="34">
        <v>0</v>
      </c>
      <c r="I17" s="34">
        <v>32186</v>
      </c>
      <c r="J17" s="34">
        <v>0</v>
      </c>
      <c r="K17" s="34">
        <v>54033</v>
      </c>
      <c r="L17" s="40">
        <v>0</v>
      </c>
      <c r="M17" s="34">
        <v>129545</v>
      </c>
      <c r="N17" s="34">
        <v>0</v>
      </c>
      <c r="O17" s="34">
        <v>272811</v>
      </c>
      <c r="P17" s="34">
        <v>79194</v>
      </c>
      <c r="Q17" s="34">
        <v>110492</v>
      </c>
      <c r="R17" s="34"/>
      <c r="S17" s="34"/>
      <c r="T17" s="34"/>
      <c r="U17" s="34"/>
    </row>
    <row r="18" spans="1:21" ht="12.75">
      <c r="A18" s="26" t="s">
        <v>11</v>
      </c>
      <c r="B18" s="27" t="s">
        <v>8</v>
      </c>
      <c r="C18" s="34">
        <v>105463.282051282</v>
      </c>
      <c r="D18" s="34">
        <v>146771.705882353</v>
      </c>
      <c r="E18" s="34">
        <v>0</v>
      </c>
      <c r="F18" s="40">
        <v>113797</v>
      </c>
      <c r="G18" s="34">
        <v>107337</v>
      </c>
      <c r="H18" s="34">
        <v>170507</v>
      </c>
      <c r="I18" s="34">
        <v>66913</v>
      </c>
      <c r="J18" s="34">
        <v>478424</v>
      </c>
      <c r="K18" s="34">
        <v>460143</v>
      </c>
      <c r="L18" s="40">
        <v>128446</v>
      </c>
      <c r="M18" s="34">
        <v>17250</v>
      </c>
      <c r="N18" s="34">
        <v>230588</v>
      </c>
      <c r="O18" s="34">
        <v>248034</v>
      </c>
      <c r="P18" s="34">
        <v>89699</v>
      </c>
      <c r="Q18" s="34">
        <v>41122</v>
      </c>
      <c r="R18" s="34">
        <v>125685</v>
      </c>
      <c r="S18" s="34">
        <v>16479</v>
      </c>
      <c r="T18" s="34">
        <v>174749</v>
      </c>
      <c r="U18" s="34">
        <v>87186</v>
      </c>
    </row>
    <row r="19" spans="1:21" ht="12.75">
      <c r="A19" s="26" t="s">
        <v>12</v>
      </c>
      <c r="B19" s="27" t="s">
        <v>8</v>
      </c>
      <c r="C19" s="34">
        <v>457604.615384615</v>
      </c>
      <c r="D19" s="34">
        <v>248259.411764706</v>
      </c>
      <c r="E19" s="34">
        <v>294456</v>
      </c>
      <c r="F19" s="40">
        <v>209322</v>
      </c>
      <c r="G19" s="34">
        <v>159024</v>
      </c>
      <c r="H19" s="34">
        <v>229972</v>
      </c>
      <c r="I19" s="34">
        <v>304281</v>
      </c>
      <c r="J19" s="34">
        <v>31882</v>
      </c>
      <c r="K19" s="34">
        <v>73174</v>
      </c>
      <c r="L19" s="40">
        <v>278407</v>
      </c>
      <c r="M19" s="34">
        <v>157122</v>
      </c>
      <c r="N19" s="34">
        <v>364901</v>
      </c>
      <c r="O19" s="34">
        <v>196631</v>
      </c>
      <c r="P19" s="34">
        <v>370273</v>
      </c>
      <c r="Q19" s="34">
        <v>116668</v>
      </c>
      <c r="R19" s="34">
        <v>211779</v>
      </c>
      <c r="S19" s="34">
        <v>179055</v>
      </c>
      <c r="T19" s="34">
        <v>311631</v>
      </c>
      <c r="U19" s="34">
        <v>31007</v>
      </c>
    </row>
    <row r="20" spans="1:21" ht="12.75">
      <c r="A20" s="31" t="s">
        <v>13</v>
      </c>
      <c r="B20" s="27" t="s">
        <v>8</v>
      </c>
      <c r="C20" s="41">
        <f aca="true" t="shared" si="0" ref="C20:U20">SUM(C15:C19)</f>
        <v>33545162.10256414</v>
      </c>
      <c r="D20" s="41">
        <f t="shared" si="0"/>
        <v>30593624.176470548</v>
      </c>
      <c r="E20" s="41">
        <f t="shared" si="0"/>
        <v>18433396</v>
      </c>
      <c r="F20" s="41">
        <f t="shared" si="0"/>
        <v>12671868</v>
      </c>
      <c r="G20" s="41">
        <f t="shared" si="0"/>
        <v>13222752</v>
      </c>
      <c r="H20" s="41">
        <f t="shared" si="0"/>
        <v>11482644</v>
      </c>
      <c r="I20" s="41">
        <f t="shared" si="0"/>
        <v>14562879</v>
      </c>
      <c r="J20" s="41">
        <f t="shared" si="0"/>
        <v>11440580</v>
      </c>
      <c r="K20" s="41">
        <f t="shared" si="0"/>
        <v>11908476</v>
      </c>
      <c r="L20" s="41">
        <f t="shared" si="0"/>
        <v>10575949</v>
      </c>
      <c r="M20" s="41">
        <f t="shared" si="0"/>
        <v>9015696</v>
      </c>
      <c r="N20" s="41">
        <f t="shared" si="0"/>
        <v>9827857</v>
      </c>
      <c r="O20" s="41">
        <f t="shared" si="0"/>
        <v>9229478</v>
      </c>
      <c r="P20" s="41">
        <f t="shared" si="0"/>
        <v>9634459</v>
      </c>
      <c r="Q20" s="41">
        <f t="shared" si="0"/>
        <v>8822259</v>
      </c>
      <c r="R20" s="41">
        <f t="shared" si="0"/>
        <v>7132122</v>
      </c>
      <c r="S20" s="41">
        <f t="shared" si="0"/>
        <v>5563357</v>
      </c>
      <c r="T20" s="41">
        <f t="shared" si="0"/>
        <v>4877076</v>
      </c>
      <c r="U20" s="41">
        <f t="shared" si="0"/>
        <v>4814198</v>
      </c>
    </row>
    <row r="21" spans="1:21" ht="12.75">
      <c r="A21" s="26" t="s">
        <v>14</v>
      </c>
      <c r="B21" s="27" t="s">
        <v>8</v>
      </c>
      <c r="C21" s="34">
        <v>3295018.71794872</v>
      </c>
      <c r="D21" s="34">
        <v>3249657.85294118</v>
      </c>
      <c r="E21" s="34">
        <v>2434732</v>
      </c>
      <c r="F21" s="34">
        <v>1785659</v>
      </c>
      <c r="G21" s="34">
        <v>1948278</v>
      </c>
      <c r="H21" s="34">
        <v>1655678</v>
      </c>
      <c r="I21" s="34">
        <v>2916980</v>
      </c>
      <c r="J21" s="34">
        <v>2078247</v>
      </c>
      <c r="K21" s="34">
        <v>1432906</v>
      </c>
      <c r="L21" s="34">
        <v>1361633</v>
      </c>
      <c r="M21" s="34">
        <v>877506</v>
      </c>
      <c r="N21" s="34">
        <v>1066832</v>
      </c>
      <c r="O21" s="34">
        <v>1292873</v>
      </c>
      <c r="P21" s="34">
        <v>845792</v>
      </c>
      <c r="Q21" s="34">
        <v>808280</v>
      </c>
      <c r="R21" s="34">
        <v>867756</v>
      </c>
      <c r="S21" s="34">
        <v>634835</v>
      </c>
      <c r="T21" s="34">
        <v>594828</v>
      </c>
      <c r="U21" s="34">
        <v>654757</v>
      </c>
    </row>
    <row r="22" spans="1:21" ht="12.75">
      <c r="A22" s="26" t="s">
        <v>15</v>
      </c>
      <c r="B22" s="27" t="s">
        <v>8</v>
      </c>
      <c r="C22" s="34">
        <v>3889377.30769231</v>
      </c>
      <c r="D22" s="34">
        <v>3818607.94117647</v>
      </c>
      <c r="E22" s="34">
        <v>2148916</v>
      </c>
      <c r="F22" s="34">
        <v>1445050</v>
      </c>
      <c r="G22" s="34">
        <v>1544604</v>
      </c>
      <c r="H22" s="34">
        <v>1543315</v>
      </c>
      <c r="I22" s="34">
        <v>1824311</v>
      </c>
      <c r="J22" s="34">
        <v>1274612</v>
      </c>
      <c r="K22" s="34">
        <v>1417752</v>
      </c>
      <c r="L22" s="34">
        <v>1760183</v>
      </c>
      <c r="M22" s="34">
        <v>1486961</v>
      </c>
      <c r="N22" s="34">
        <v>1301765</v>
      </c>
      <c r="O22" s="34">
        <v>1023227</v>
      </c>
      <c r="P22" s="34">
        <v>936914</v>
      </c>
      <c r="Q22" s="34">
        <v>1030716</v>
      </c>
      <c r="R22" s="34">
        <v>645555</v>
      </c>
      <c r="S22" s="34">
        <v>664086</v>
      </c>
      <c r="T22" s="34">
        <v>556189</v>
      </c>
      <c r="U22" s="34">
        <v>654232</v>
      </c>
    </row>
    <row r="23" spans="1:21" ht="12.75">
      <c r="A23" s="26" t="s">
        <v>16</v>
      </c>
      <c r="B23" s="27" t="s">
        <v>8</v>
      </c>
      <c r="C23" s="34">
        <v>355163.641025641</v>
      </c>
      <c r="D23" s="34">
        <v>394330.558823529</v>
      </c>
      <c r="E23" s="34">
        <v>336772</v>
      </c>
      <c r="F23" s="34">
        <v>251851</v>
      </c>
      <c r="G23" s="34">
        <v>330244</v>
      </c>
      <c r="H23" s="34">
        <v>301754</v>
      </c>
      <c r="I23" s="34">
        <v>344054</v>
      </c>
      <c r="J23" s="34">
        <v>258892</v>
      </c>
      <c r="K23" s="34">
        <v>261961</v>
      </c>
      <c r="L23" s="34">
        <v>283757</v>
      </c>
      <c r="M23" s="34">
        <v>219972</v>
      </c>
      <c r="N23" s="34">
        <v>202118</v>
      </c>
      <c r="O23" s="34">
        <v>189458</v>
      </c>
      <c r="P23" s="34">
        <v>216413</v>
      </c>
      <c r="Q23" s="34">
        <v>260258</v>
      </c>
      <c r="R23" s="34">
        <v>194693</v>
      </c>
      <c r="S23" s="34">
        <v>180674</v>
      </c>
      <c r="T23" s="34">
        <v>184875</v>
      </c>
      <c r="U23" s="34">
        <v>171216</v>
      </c>
    </row>
    <row r="24" spans="1:21" ht="14.25">
      <c r="A24" s="26" t="s">
        <v>17</v>
      </c>
      <c r="B24" s="27" t="s">
        <v>8</v>
      </c>
      <c r="C24" s="34">
        <v>5808254.82051282</v>
      </c>
      <c r="D24" s="34">
        <v>3824966.17647059</v>
      </c>
      <c r="E24" s="34">
        <v>1846776</v>
      </c>
      <c r="F24" s="34">
        <v>1336234</v>
      </c>
      <c r="G24" s="34">
        <v>1438218</v>
      </c>
      <c r="H24" s="34">
        <v>1461656</v>
      </c>
      <c r="I24" s="34">
        <v>1459183</v>
      </c>
      <c r="J24" s="34">
        <v>1151858</v>
      </c>
      <c r="K24" s="34">
        <v>1111346</v>
      </c>
      <c r="L24" s="34">
        <v>876663</v>
      </c>
      <c r="M24" s="34">
        <v>905769</v>
      </c>
      <c r="N24" s="34">
        <v>784483</v>
      </c>
      <c r="O24" s="34"/>
      <c r="P24" s="34"/>
      <c r="Q24" s="34"/>
      <c r="R24" s="34"/>
      <c r="S24" s="34"/>
      <c r="T24" s="34"/>
      <c r="U24" s="34"/>
    </row>
    <row r="25" spans="1:21" ht="12.75">
      <c r="A25" s="26" t="s">
        <v>91</v>
      </c>
      <c r="B25" s="27" t="s">
        <v>8</v>
      </c>
      <c r="C25" s="34">
        <v>553614.153846154</v>
      </c>
      <c r="D25" s="34">
        <v>645499.176470588</v>
      </c>
      <c r="E25" s="34">
        <v>549889</v>
      </c>
      <c r="F25" s="34">
        <v>207051</v>
      </c>
      <c r="G25" s="34">
        <v>-127110</v>
      </c>
      <c r="H25" s="34">
        <v>650412</v>
      </c>
      <c r="I25" s="34">
        <v>964013</v>
      </c>
      <c r="J25" s="34">
        <v>-5318</v>
      </c>
      <c r="K25" s="34">
        <v>-399786</v>
      </c>
      <c r="L25" s="34">
        <v>1184122</v>
      </c>
      <c r="M25" s="34">
        <v>386233</v>
      </c>
      <c r="N25" s="34">
        <v>299606</v>
      </c>
      <c r="O25" s="34">
        <v>164097</v>
      </c>
      <c r="P25" s="34">
        <v>-445253</v>
      </c>
      <c r="Q25" s="34">
        <v>1547117</v>
      </c>
      <c r="R25" s="34">
        <v>-23598</v>
      </c>
      <c r="S25" s="34">
        <v>470260</v>
      </c>
      <c r="T25" s="34">
        <v>-411580</v>
      </c>
      <c r="U25" s="34">
        <v>379967</v>
      </c>
    </row>
    <row r="26" spans="1:21" ht="12.75">
      <c r="A26" s="26" t="s">
        <v>18</v>
      </c>
      <c r="B26" s="27" t="s">
        <v>8</v>
      </c>
      <c r="C26" s="34">
        <v>5543101.07692308</v>
      </c>
      <c r="D26" s="34">
        <v>5387846.11764706</v>
      </c>
      <c r="E26" s="34">
        <v>3151865</v>
      </c>
      <c r="F26" s="34">
        <v>2144544</v>
      </c>
      <c r="G26" s="34">
        <v>2196986</v>
      </c>
      <c r="H26" s="34">
        <v>2193932</v>
      </c>
      <c r="I26" s="34">
        <v>2883430</v>
      </c>
      <c r="J26" s="34">
        <v>1985379</v>
      </c>
      <c r="K26" s="34">
        <v>1970787</v>
      </c>
      <c r="L26" s="34">
        <v>2080773</v>
      </c>
      <c r="M26" s="34">
        <v>1861568</v>
      </c>
      <c r="N26" s="34">
        <v>1643674</v>
      </c>
      <c r="O26" s="34">
        <v>1428151</v>
      </c>
      <c r="P26" s="34">
        <v>1412553</v>
      </c>
      <c r="Q26" s="34">
        <v>1374353</v>
      </c>
      <c r="R26" s="34">
        <v>997922</v>
      </c>
      <c r="S26" s="34">
        <v>953023</v>
      </c>
      <c r="T26" s="34">
        <v>865400</v>
      </c>
      <c r="U26" s="34">
        <v>951813</v>
      </c>
    </row>
    <row r="27" spans="1:21" ht="12.75">
      <c r="A27" s="26" t="s">
        <v>92</v>
      </c>
      <c r="B27" s="27" t="s">
        <v>8</v>
      </c>
      <c r="C27" s="34">
        <v>2015884.71794872</v>
      </c>
      <c r="D27" s="34">
        <v>1423814.47058824</v>
      </c>
      <c r="E27" s="34">
        <v>1087428</v>
      </c>
      <c r="F27" s="34">
        <v>884925</v>
      </c>
      <c r="G27" s="34">
        <v>1035314</v>
      </c>
      <c r="H27" s="34">
        <v>1142442</v>
      </c>
      <c r="I27" s="34">
        <v>1423785</v>
      </c>
      <c r="J27" s="34">
        <v>955679</v>
      </c>
      <c r="K27" s="34">
        <v>884407</v>
      </c>
      <c r="L27" s="34">
        <v>707064</v>
      </c>
      <c r="M27" s="34">
        <v>622791</v>
      </c>
      <c r="N27" s="34">
        <v>660985</v>
      </c>
      <c r="O27" s="34">
        <v>536684</v>
      </c>
      <c r="P27" s="34">
        <v>524992</v>
      </c>
      <c r="Q27" s="34">
        <v>589606</v>
      </c>
      <c r="R27" s="34">
        <v>574005</v>
      </c>
      <c r="S27" s="34">
        <v>494265</v>
      </c>
      <c r="T27" s="34">
        <v>440291</v>
      </c>
      <c r="U27" s="34">
        <v>488890</v>
      </c>
    </row>
    <row r="28" spans="1:21" ht="12.75">
      <c r="A28" s="26" t="s">
        <v>19</v>
      </c>
      <c r="B28" s="27" t="s">
        <v>8</v>
      </c>
      <c r="C28" s="34">
        <v>1517685.25641026</v>
      </c>
      <c r="D28" s="34">
        <v>1158524.58823529</v>
      </c>
      <c r="E28" s="34">
        <v>917334</v>
      </c>
      <c r="F28" s="34">
        <v>540009</v>
      </c>
      <c r="G28" s="34">
        <v>521453</v>
      </c>
      <c r="H28" s="34">
        <v>574121</v>
      </c>
      <c r="I28" s="34">
        <v>605715</v>
      </c>
      <c r="J28" s="34">
        <v>425452</v>
      </c>
      <c r="K28" s="34">
        <v>431224</v>
      </c>
      <c r="L28" s="34">
        <v>363564</v>
      </c>
      <c r="M28" s="34">
        <v>474154</v>
      </c>
      <c r="N28" s="34">
        <v>424931</v>
      </c>
      <c r="O28" s="34">
        <v>288511</v>
      </c>
      <c r="P28" s="34">
        <v>277667</v>
      </c>
      <c r="Q28" s="34">
        <v>252304</v>
      </c>
      <c r="R28" s="34">
        <v>174436</v>
      </c>
      <c r="S28" s="34">
        <v>163076</v>
      </c>
      <c r="T28" s="34">
        <v>142684</v>
      </c>
      <c r="U28" s="34">
        <v>159392</v>
      </c>
    </row>
    <row r="29" spans="1:21" ht="12.75">
      <c r="A29" s="26" t="s">
        <v>20</v>
      </c>
      <c r="B29" s="27" t="s">
        <v>8</v>
      </c>
      <c r="C29" s="34">
        <v>5482962.46153846</v>
      </c>
      <c r="D29" s="34">
        <v>4452710.70588235</v>
      </c>
      <c r="E29" s="34">
        <v>3300995</v>
      </c>
      <c r="F29" s="34">
        <v>2538961</v>
      </c>
      <c r="G29" s="34">
        <v>2520687</v>
      </c>
      <c r="H29" s="34">
        <v>2909620</v>
      </c>
      <c r="I29" s="34">
        <v>3072701</v>
      </c>
      <c r="J29" s="34">
        <v>2075809</v>
      </c>
      <c r="K29" s="34">
        <v>2622862</v>
      </c>
      <c r="L29" s="34">
        <v>2510554</v>
      </c>
      <c r="M29" s="34">
        <v>1812864</v>
      </c>
      <c r="N29" s="34">
        <v>2484935</v>
      </c>
      <c r="O29" s="34">
        <v>3069868</v>
      </c>
      <c r="P29" s="34">
        <v>2121371</v>
      </c>
      <c r="Q29" s="34">
        <v>2196131</v>
      </c>
      <c r="R29" s="34">
        <v>1460939</v>
      </c>
      <c r="S29" s="34">
        <v>1658612</v>
      </c>
      <c r="T29" s="34">
        <v>970914</v>
      </c>
      <c r="U29" s="34">
        <v>1390808</v>
      </c>
    </row>
    <row r="30" spans="1:21" ht="12.75">
      <c r="A30" s="31" t="s">
        <v>21</v>
      </c>
      <c r="B30" s="27" t="s">
        <v>8</v>
      </c>
      <c r="C30" s="41">
        <f aca="true" t="shared" si="1" ref="C30:U30">C21+C22+C23+C24-C25+C26+C27+C28+C29</f>
        <v>27353833.846153855</v>
      </c>
      <c r="D30" s="41">
        <f t="shared" si="1"/>
        <v>23064959.23529412</v>
      </c>
      <c r="E30" s="41">
        <f t="shared" si="1"/>
        <v>14674929</v>
      </c>
      <c r="F30" s="41">
        <f t="shared" si="1"/>
        <v>10720182</v>
      </c>
      <c r="G30" s="41">
        <f t="shared" si="1"/>
        <v>11662894</v>
      </c>
      <c r="H30" s="41">
        <f t="shared" si="1"/>
        <v>11132106</v>
      </c>
      <c r="I30" s="41">
        <f t="shared" si="1"/>
        <v>13566146</v>
      </c>
      <c r="J30" s="41">
        <f t="shared" si="1"/>
        <v>10211246</v>
      </c>
      <c r="K30" s="41">
        <f t="shared" si="1"/>
        <v>10533031</v>
      </c>
      <c r="L30" s="41">
        <f t="shared" si="1"/>
        <v>8760069</v>
      </c>
      <c r="M30" s="41">
        <f t="shared" si="1"/>
        <v>7875352</v>
      </c>
      <c r="N30" s="41">
        <f t="shared" si="1"/>
        <v>8270117</v>
      </c>
      <c r="O30" s="41">
        <f t="shared" si="1"/>
        <v>7664675</v>
      </c>
      <c r="P30" s="41">
        <f t="shared" si="1"/>
        <v>6780955</v>
      </c>
      <c r="Q30" s="41">
        <f t="shared" si="1"/>
        <v>4964531</v>
      </c>
      <c r="R30" s="41">
        <f t="shared" si="1"/>
        <v>4938904</v>
      </c>
      <c r="S30" s="41">
        <f t="shared" si="1"/>
        <v>4278311</v>
      </c>
      <c r="T30" s="41">
        <f t="shared" si="1"/>
        <v>4166761</v>
      </c>
      <c r="U30" s="41">
        <f t="shared" si="1"/>
        <v>4091141</v>
      </c>
    </row>
    <row r="31" spans="1:21" ht="12.75">
      <c r="A31" s="31" t="s">
        <v>22</v>
      </c>
      <c r="B31" s="27" t="s">
        <v>8</v>
      </c>
      <c r="C31" s="41">
        <f aca="true" t="shared" si="2" ref="C31:U31">C20-C30</f>
        <v>6191328.256410286</v>
      </c>
      <c r="D31" s="41">
        <f t="shared" si="2"/>
        <v>7528664.941176429</v>
      </c>
      <c r="E31" s="41">
        <f t="shared" si="2"/>
        <v>3758467</v>
      </c>
      <c r="F31" s="41">
        <f t="shared" si="2"/>
        <v>1951686</v>
      </c>
      <c r="G31" s="41">
        <f t="shared" si="2"/>
        <v>1559858</v>
      </c>
      <c r="H31" s="41">
        <f t="shared" si="2"/>
        <v>350538</v>
      </c>
      <c r="I31" s="41">
        <f t="shared" si="2"/>
        <v>996733</v>
      </c>
      <c r="J31" s="41">
        <f t="shared" si="2"/>
        <v>1229334</v>
      </c>
      <c r="K31" s="41">
        <f t="shared" si="2"/>
        <v>1375445</v>
      </c>
      <c r="L31" s="41">
        <f t="shared" si="2"/>
        <v>1815880</v>
      </c>
      <c r="M31" s="41">
        <f t="shared" si="2"/>
        <v>1140344</v>
      </c>
      <c r="N31" s="41">
        <f t="shared" si="2"/>
        <v>1557740</v>
      </c>
      <c r="O31" s="41">
        <f t="shared" si="2"/>
        <v>1564803</v>
      </c>
      <c r="P31" s="41">
        <f t="shared" si="2"/>
        <v>2853504</v>
      </c>
      <c r="Q31" s="41">
        <f t="shared" si="2"/>
        <v>3857728</v>
      </c>
      <c r="R31" s="41">
        <f t="shared" si="2"/>
        <v>2193218</v>
      </c>
      <c r="S31" s="41">
        <f t="shared" si="2"/>
        <v>1285046</v>
      </c>
      <c r="T31" s="41">
        <f t="shared" si="2"/>
        <v>710315</v>
      </c>
      <c r="U31" s="41">
        <f t="shared" si="2"/>
        <v>723057</v>
      </c>
    </row>
    <row r="32" spans="1:21" ht="12.75">
      <c r="A32" s="26" t="s">
        <v>23</v>
      </c>
      <c r="B32" s="27" t="s">
        <v>8</v>
      </c>
      <c r="C32" s="34">
        <v>870600.820512821</v>
      </c>
      <c r="D32" s="34">
        <v>685587.588235294</v>
      </c>
      <c r="E32" s="34">
        <v>607324</v>
      </c>
      <c r="F32" s="34">
        <v>144456</v>
      </c>
      <c r="G32" s="34">
        <v>94646</v>
      </c>
      <c r="H32" s="34">
        <v>152338</v>
      </c>
      <c r="I32" s="34">
        <v>105797</v>
      </c>
      <c r="J32" s="34">
        <v>134561</v>
      </c>
      <c r="K32" s="34">
        <v>366407</v>
      </c>
      <c r="L32" s="34">
        <v>381919</v>
      </c>
      <c r="M32" s="34">
        <v>113928</v>
      </c>
      <c r="N32" s="34">
        <v>159341</v>
      </c>
      <c r="O32" s="34">
        <v>211021</v>
      </c>
      <c r="P32" s="34">
        <v>105510</v>
      </c>
      <c r="Q32" s="34">
        <v>133604</v>
      </c>
      <c r="R32" s="34">
        <v>107409</v>
      </c>
      <c r="S32" s="34">
        <v>204422</v>
      </c>
      <c r="T32" s="34">
        <v>222433</v>
      </c>
      <c r="U32" s="34">
        <v>162557</v>
      </c>
    </row>
    <row r="33" spans="1:21" ht="12.75">
      <c r="A33" s="26" t="s">
        <v>24</v>
      </c>
      <c r="B33" s="27" t="s">
        <v>8</v>
      </c>
      <c r="C33" s="34">
        <v>1805369.25641026</v>
      </c>
      <c r="D33" s="34">
        <v>849478.441176471</v>
      </c>
      <c r="E33" s="34">
        <v>649328</v>
      </c>
      <c r="F33" s="34">
        <v>458319</v>
      </c>
      <c r="G33" s="34">
        <v>486450</v>
      </c>
      <c r="H33" s="34">
        <v>815368</v>
      </c>
      <c r="I33" s="34">
        <v>633248</v>
      </c>
      <c r="J33" s="34">
        <v>604131</v>
      </c>
      <c r="K33" s="34">
        <v>651803</v>
      </c>
      <c r="L33" s="34">
        <v>686274</v>
      </c>
      <c r="M33" s="34">
        <v>472037</v>
      </c>
      <c r="N33" s="34">
        <v>367144</v>
      </c>
      <c r="O33" s="34">
        <v>419762</v>
      </c>
      <c r="P33" s="34">
        <v>422652</v>
      </c>
      <c r="Q33" s="34">
        <v>605900</v>
      </c>
      <c r="R33" s="34">
        <v>746839</v>
      </c>
      <c r="S33" s="34">
        <v>792631</v>
      </c>
      <c r="T33" s="34">
        <v>943374</v>
      </c>
      <c r="U33" s="34">
        <v>886652</v>
      </c>
    </row>
    <row r="34" spans="1:21" ht="12.75">
      <c r="A34" s="26" t="s">
        <v>120</v>
      </c>
      <c r="B34" s="27" t="s">
        <v>8</v>
      </c>
      <c r="C34" s="34">
        <f>C33-C32</f>
        <v>934768.435897439</v>
      </c>
      <c r="D34" s="34">
        <f aca="true" t="shared" si="3" ref="D34:U34">D33-D32</f>
        <v>163890.85294117697</v>
      </c>
      <c r="E34" s="34">
        <f t="shared" si="3"/>
        <v>42004</v>
      </c>
      <c r="F34" s="34">
        <f t="shared" si="3"/>
        <v>313863</v>
      </c>
      <c r="G34" s="34">
        <f t="shared" si="3"/>
        <v>391804</v>
      </c>
      <c r="H34" s="34">
        <f t="shared" si="3"/>
        <v>663030</v>
      </c>
      <c r="I34" s="34">
        <f t="shared" si="3"/>
        <v>527451</v>
      </c>
      <c r="J34" s="34">
        <f t="shared" si="3"/>
        <v>469570</v>
      </c>
      <c r="K34" s="34">
        <f t="shared" si="3"/>
        <v>285396</v>
      </c>
      <c r="L34" s="34">
        <f t="shared" si="3"/>
        <v>304355</v>
      </c>
      <c r="M34" s="34">
        <f t="shared" si="3"/>
        <v>358109</v>
      </c>
      <c r="N34" s="34">
        <f t="shared" si="3"/>
        <v>207803</v>
      </c>
      <c r="O34" s="34">
        <f t="shared" si="3"/>
        <v>208741</v>
      </c>
      <c r="P34" s="34">
        <f t="shared" si="3"/>
        <v>317142</v>
      </c>
      <c r="Q34" s="34">
        <f t="shared" si="3"/>
        <v>472296</v>
      </c>
      <c r="R34" s="34">
        <f t="shared" si="3"/>
        <v>639430</v>
      </c>
      <c r="S34" s="34">
        <f t="shared" si="3"/>
        <v>588209</v>
      </c>
      <c r="T34" s="34">
        <f t="shared" si="3"/>
        <v>720941</v>
      </c>
      <c r="U34" s="34">
        <f t="shared" si="3"/>
        <v>724095</v>
      </c>
    </row>
    <row r="35" spans="1:21" ht="12.75">
      <c r="A35" s="32" t="s">
        <v>25</v>
      </c>
      <c r="B35" s="29" t="s">
        <v>8</v>
      </c>
      <c r="C35" s="41">
        <f aca="true" t="shared" si="4" ref="C35:U35">C31+C32-C33</f>
        <v>5256559.820512847</v>
      </c>
      <c r="D35" s="41">
        <f t="shared" si="4"/>
        <v>7364774.088235253</v>
      </c>
      <c r="E35" s="41">
        <f t="shared" si="4"/>
        <v>3716463</v>
      </c>
      <c r="F35" s="41">
        <f t="shared" si="4"/>
        <v>1637823</v>
      </c>
      <c r="G35" s="41">
        <f t="shared" si="4"/>
        <v>1168054</v>
      </c>
      <c r="H35" s="41">
        <f t="shared" si="4"/>
        <v>-312492</v>
      </c>
      <c r="I35" s="41">
        <f t="shared" si="4"/>
        <v>469282</v>
      </c>
      <c r="J35" s="41">
        <f t="shared" si="4"/>
        <v>759764</v>
      </c>
      <c r="K35" s="41">
        <f t="shared" si="4"/>
        <v>1090049</v>
      </c>
      <c r="L35" s="41">
        <f t="shared" si="4"/>
        <v>1511525</v>
      </c>
      <c r="M35" s="41">
        <f t="shared" si="4"/>
        <v>782235</v>
      </c>
      <c r="N35" s="41">
        <f t="shared" si="4"/>
        <v>1349937</v>
      </c>
      <c r="O35" s="41">
        <f t="shared" si="4"/>
        <v>1356062</v>
      </c>
      <c r="P35" s="41">
        <f t="shared" si="4"/>
        <v>2536362</v>
      </c>
      <c r="Q35" s="41">
        <f t="shared" si="4"/>
        <v>3385432</v>
      </c>
      <c r="R35" s="41">
        <f t="shared" si="4"/>
        <v>1553788</v>
      </c>
      <c r="S35" s="41">
        <f t="shared" si="4"/>
        <v>696837</v>
      </c>
      <c r="T35" s="41">
        <f t="shared" si="4"/>
        <v>-10626</v>
      </c>
      <c r="U35" s="41">
        <f t="shared" si="4"/>
        <v>-1038</v>
      </c>
    </row>
    <row r="36" spans="1:21" ht="12.75">
      <c r="A36" s="16" t="s">
        <v>26</v>
      </c>
      <c r="B36" s="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2.75">
      <c r="A37" s="16" t="s">
        <v>27</v>
      </c>
      <c r="B37" s="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2.75">
      <c r="A38" s="10"/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12" ht="15">
      <c r="A39" s="5" t="s">
        <v>28</v>
      </c>
      <c r="B39" s="12"/>
      <c r="L39" s="8"/>
    </row>
    <row r="40" spans="1:12" ht="14.25">
      <c r="A40" s="14" t="s">
        <v>6</v>
      </c>
      <c r="B40" s="12"/>
      <c r="L40" s="8"/>
    </row>
    <row r="41" spans="1:21" ht="12.75">
      <c r="A41" s="42" t="s">
        <v>29</v>
      </c>
      <c r="B41" s="30"/>
      <c r="C41" s="33">
        <v>2008</v>
      </c>
      <c r="D41" s="33">
        <v>2007</v>
      </c>
      <c r="E41" s="33">
        <v>2006</v>
      </c>
      <c r="F41" s="33">
        <v>2005</v>
      </c>
      <c r="G41" s="33">
        <v>2004</v>
      </c>
      <c r="H41" s="33">
        <v>2003</v>
      </c>
      <c r="I41" s="33">
        <v>2002</v>
      </c>
      <c r="J41" s="33">
        <v>2001</v>
      </c>
      <c r="K41" s="33">
        <v>2000</v>
      </c>
      <c r="L41" s="33">
        <v>1999</v>
      </c>
      <c r="M41" s="33">
        <v>1998</v>
      </c>
      <c r="N41" s="33">
        <v>1997</v>
      </c>
      <c r="O41" s="33">
        <v>1996</v>
      </c>
      <c r="P41" s="33">
        <v>1995</v>
      </c>
      <c r="Q41" s="33">
        <v>1994</v>
      </c>
      <c r="R41" s="33">
        <v>1993</v>
      </c>
      <c r="S41" s="33">
        <v>1992</v>
      </c>
      <c r="T41" s="33">
        <v>1991</v>
      </c>
      <c r="U41" s="33">
        <v>1990</v>
      </c>
    </row>
    <row r="42" spans="1:21" ht="12.75">
      <c r="A42" s="26" t="s">
        <v>93</v>
      </c>
      <c r="B42" s="27" t="s">
        <v>8</v>
      </c>
      <c r="C42" s="34">
        <v>11999340.5294118</v>
      </c>
      <c r="D42" s="34">
        <v>12050587.4516129</v>
      </c>
      <c r="E42" s="34">
        <v>11518248</v>
      </c>
      <c r="F42" s="34">
        <v>10295282</v>
      </c>
      <c r="G42" s="34">
        <v>10700736</v>
      </c>
      <c r="H42" s="34">
        <v>10851138</v>
      </c>
      <c r="I42" s="34">
        <v>12702298</v>
      </c>
      <c r="J42" s="34">
        <v>9262180</v>
      </c>
      <c r="K42" s="34">
        <v>8757608</v>
      </c>
      <c r="L42" s="34">
        <v>7702693</v>
      </c>
      <c r="M42" s="34">
        <v>6467488</v>
      </c>
      <c r="N42" s="34">
        <v>6759160</v>
      </c>
      <c r="O42" s="34">
        <v>4796281</v>
      </c>
      <c r="P42" s="34">
        <v>4953014</v>
      </c>
      <c r="Q42" s="34">
        <v>5470290</v>
      </c>
      <c r="R42" s="34">
        <v>5304774</v>
      </c>
      <c r="S42" s="34">
        <v>5476770</v>
      </c>
      <c r="T42" s="34">
        <v>4033245</v>
      </c>
      <c r="U42" s="34">
        <v>5750907</v>
      </c>
    </row>
    <row r="43" spans="1:21" ht="12.75">
      <c r="A43" s="26" t="s">
        <v>30</v>
      </c>
      <c r="B43" s="27" t="s">
        <v>8</v>
      </c>
      <c r="C43" s="34">
        <v>1657170.52941176</v>
      </c>
      <c r="D43" s="34">
        <v>1268174.58064516</v>
      </c>
      <c r="E43" s="34">
        <v>2066744</v>
      </c>
      <c r="F43" s="34">
        <v>2768138</v>
      </c>
      <c r="G43" s="34">
        <v>2628404</v>
      </c>
      <c r="H43" s="34"/>
      <c r="I43" s="34">
        <v>560142</v>
      </c>
      <c r="J43" s="34">
        <v>3486101</v>
      </c>
      <c r="K43" s="34">
        <v>1515722</v>
      </c>
      <c r="L43" s="34">
        <v>1115037</v>
      </c>
      <c r="M43" s="34">
        <v>560620</v>
      </c>
      <c r="N43" s="34">
        <v>1471295</v>
      </c>
      <c r="O43" s="34">
        <v>983375</v>
      </c>
      <c r="P43" s="34">
        <v>859721</v>
      </c>
      <c r="Q43" s="34">
        <v>1279894</v>
      </c>
      <c r="R43" s="34">
        <v>1499650</v>
      </c>
      <c r="S43" s="34">
        <v>1049406</v>
      </c>
      <c r="T43" s="34">
        <v>667859</v>
      </c>
      <c r="U43" s="34">
        <v>381617</v>
      </c>
    </row>
    <row r="44" spans="1:21" ht="12.75">
      <c r="A44" s="31" t="s">
        <v>31</v>
      </c>
      <c r="B44" s="27" t="s">
        <v>8</v>
      </c>
      <c r="C44" s="41">
        <f aca="true" t="shared" si="5" ref="C44:U44">SUM(C42:C43)</f>
        <v>13656511.05882356</v>
      </c>
      <c r="D44" s="41">
        <f t="shared" si="5"/>
        <v>13318762.03225806</v>
      </c>
      <c r="E44" s="41">
        <f t="shared" si="5"/>
        <v>13584992</v>
      </c>
      <c r="F44" s="41">
        <f t="shared" si="5"/>
        <v>13063420</v>
      </c>
      <c r="G44" s="41">
        <f t="shared" si="5"/>
        <v>13329140</v>
      </c>
      <c r="H44" s="41">
        <f t="shared" si="5"/>
        <v>10851138</v>
      </c>
      <c r="I44" s="41">
        <f t="shared" si="5"/>
        <v>13262440</v>
      </c>
      <c r="J44" s="41">
        <f t="shared" si="5"/>
        <v>12748281</v>
      </c>
      <c r="K44" s="41">
        <f t="shared" si="5"/>
        <v>10273330</v>
      </c>
      <c r="L44" s="41">
        <f t="shared" si="5"/>
        <v>8817730</v>
      </c>
      <c r="M44" s="41">
        <f t="shared" si="5"/>
        <v>7028108</v>
      </c>
      <c r="N44" s="41">
        <f t="shared" si="5"/>
        <v>8230455</v>
      </c>
      <c r="O44" s="41">
        <f t="shared" si="5"/>
        <v>5779656</v>
      </c>
      <c r="P44" s="41">
        <f t="shared" si="5"/>
        <v>5812735</v>
      </c>
      <c r="Q44" s="41">
        <f t="shared" si="5"/>
        <v>6750184</v>
      </c>
      <c r="R44" s="41">
        <f t="shared" si="5"/>
        <v>6804424</v>
      </c>
      <c r="S44" s="41">
        <f t="shared" si="5"/>
        <v>6526176</v>
      </c>
      <c r="T44" s="41">
        <f t="shared" si="5"/>
        <v>4701104</v>
      </c>
      <c r="U44" s="41">
        <f t="shared" si="5"/>
        <v>6132524</v>
      </c>
    </row>
    <row r="45" spans="1:21" ht="12.75">
      <c r="A45" s="26" t="s">
        <v>94</v>
      </c>
      <c r="B45" s="27" t="s">
        <v>8</v>
      </c>
      <c r="C45" s="34">
        <v>74924.9411764706</v>
      </c>
      <c r="D45" s="34">
        <v>72282.0967741935</v>
      </c>
      <c r="E45" s="34">
        <v>91448</v>
      </c>
      <c r="F45" s="34">
        <v>71214</v>
      </c>
      <c r="G45" s="34">
        <v>72644</v>
      </c>
      <c r="H45" s="34">
        <v>57647</v>
      </c>
      <c r="I45" s="34">
        <v>76384</v>
      </c>
      <c r="J45" s="34">
        <v>34084</v>
      </c>
      <c r="K45" s="34">
        <v>63901</v>
      </c>
      <c r="L45" s="34">
        <v>54054</v>
      </c>
      <c r="M45" s="34">
        <v>74000</v>
      </c>
      <c r="N45" s="34">
        <v>73663</v>
      </c>
      <c r="O45" s="34">
        <v>57775</v>
      </c>
      <c r="P45" s="34">
        <v>36763</v>
      </c>
      <c r="Q45" s="34">
        <v>36857</v>
      </c>
      <c r="R45" s="34">
        <v>19040</v>
      </c>
      <c r="S45" s="34">
        <v>28361</v>
      </c>
      <c r="T45" s="34">
        <v>14793</v>
      </c>
      <c r="U45" s="34">
        <v>17787</v>
      </c>
    </row>
    <row r="46" spans="1:21" ht="12.75">
      <c r="A46" s="26" t="s">
        <v>95</v>
      </c>
      <c r="B46" s="27" t="s">
        <v>8</v>
      </c>
      <c r="C46" s="34">
        <v>6478167.44117647</v>
      </c>
      <c r="D46" s="34">
        <v>5765480.38709677</v>
      </c>
      <c r="E46" s="34">
        <v>5730463</v>
      </c>
      <c r="F46" s="34">
        <v>4102239</v>
      </c>
      <c r="G46" s="34">
        <v>4435490</v>
      </c>
      <c r="H46" s="34">
        <v>4538130</v>
      </c>
      <c r="I46" s="34">
        <v>4778623</v>
      </c>
      <c r="J46" s="34">
        <v>3711664</v>
      </c>
      <c r="K46" s="34">
        <v>4156362</v>
      </c>
      <c r="L46" s="34">
        <v>5308137</v>
      </c>
      <c r="M46" s="34">
        <v>5002284</v>
      </c>
      <c r="N46" s="34">
        <v>3928508</v>
      </c>
      <c r="O46" s="34">
        <v>3786258</v>
      </c>
      <c r="P46" s="34">
        <v>3848003</v>
      </c>
      <c r="Q46" s="34">
        <v>4914053</v>
      </c>
      <c r="R46" s="34">
        <v>2833884</v>
      </c>
      <c r="S46" s="34">
        <v>2792883</v>
      </c>
      <c r="T46" s="34">
        <v>2177001</v>
      </c>
      <c r="U46" s="34">
        <v>3059341</v>
      </c>
    </row>
    <row r="47" spans="1:21" ht="14.25">
      <c r="A47" s="26" t="s">
        <v>96</v>
      </c>
      <c r="B47" s="27" t="s">
        <v>8</v>
      </c>
      <c r="C47" s="34">
        <v>175638.441176471</v>
      </c>
      <c r="D47" s="34">
        <v>120205.774193548</v>
      </c>
      <c r="E47" s="34">
        <v>72049</v>
      </c>
      <c r="F47" s="34">
        <v>82367</v>
      </c>
      <c r="G47" s="34">
        <v>30621</v>
      </c>
      <c r="H47" s="34">
        <v>55968</v>
      </c>
      <c r="I47" s="34">
        <v>86396</v>
      </c>
      <c r="J47" s="34">
        <v>103207</v>
      </c>
      <c r="K47" s="34">
        <v>55039</v>
      </c>
      <c r="L47" s="34">
        <v>97276</v>
      </c>
      <c r="M47" s="34"/>
      <c r="N47" s="34"/>
      <c r="O47" s="34"/>
      <c r="P47" s="34"/>
      <c r="Q47" s="34"/>
      <c r="R47" s="34"/>
      <c r="S47" s="34"/>
      <c r="T47" s="34"/>
      <c r="U47" s="34"/>
    </row>
    <row r="48" spans="1:21" ht="12.75">
      <c r="A48" s="26" t="s">
        <v>32</v>
      </c>
      <c r="B48" s="27" t="s">
        <v>8</v>
      </c>
      <c r="C48" s="34">
        <v>3591748.52941176</v>
      </c>
      <c r="D48" s="34">
        <v>5446400.93548387</v>
      </c>
      <c r="E48" s="34">
        <v>2826452</v>
      </c>
      <c r="F48" s="34">
        <v>2092032</v>
      </c>
      <c r="G48" s="34">
        <v>2068916</v>
      </c>
      <c r="H48" s="34">
        <v>3974551</v>
      </c>
      <c r="I48" s="34">
        <v>2162966</v>
      </c>
      <c r="J48" s="34">
        <v>2486607</v>
      </c>
      <c r="K48" s="34">
        <v>2432165</v>
      </c>
      <c r="L48" s="34">
        <v>4879121</v>
      </c>
      <c r="M48" s="34">
        <v>3437669</v>
      </c>
      <c r="N48" s="34">
        <v>3935024</v>
      </c>
      <c r="O48" s="34">
        <v>3109469</v>
      </c>
      <c r="P48" s="34">
        <v>2087500</v>
      </c>
      <c r="Q48" s="34">
        <v>1886097</v>
      </c>
      <c r="R48" s="34">
        <v>1875463</v>
      </c>
      <c r="S48" s="34">
        <v>1321121</v>
      </c>
      <c r="T48" s="34">
        <v>1372169</v>
      </c>
      <c r="U48" s="34">
        <v>1106429</v>
      </c>
    </row>
    <row r="49" spans="1:21" ht="12.75">
      <c r="A49" s="26" t="s">
        <v>33</v>
      </c>
      <c r="B49" s="27" t="s">
        <v>8</v>
      </c>
      <c r="C49" s="34">
        <v>2573633.41176471</v>
      </c>
      <c r="D49" s="34">
        <v>3429464.90322581</v>
      </c>
      <c r="E49" s="34">
        <v>1606904</v>
      </c>
      <c r="F49" s="34">
        <v>1275878</v>
      </c>
      <c r="G49" s="34">
        <v>697882</v>
      </c>
      <c r="H49" s="34">
        <v>596667</v>
      </c>
      <c r="I49" s="34">
        <v>1706601</v>
      </c>
      <c r="J49" s="34">
        <v>885854</v>
      </c>
      <c r="K49" s="34">
        <v>1694498</v>
      </c>
      <c r="L49" s="34">
        <v>1153965</v>
      </c>
      <c r="M49" s="34">
        <v>989822</v>
      </c>
      <c r="N49" s="34">
        <v>1301226</v>
      </c>
      <c r="O49" s="34">
        <v>1121583</v>
      </c>
      <c r="P49" s="34">
        <v>1402629</v>
      </c>
      <c r="Q49" s="34">
        <v>1470361</v>
      </c>
      <c r="R49" s="34">
        <v>694502</v>
      </c>
      <c r="S49" s="34">
        <v>810070</v>
      </c>
      <c r="T49" s="34">
        <v>733036</v>
      </c>
      <c r="U49" s="34">
        <v>977304</v>
      </c>
    </row>
    <row r="50" spans="1:21" ht="12.75">
      <c r="A50" s="31" t="s">
        <v>34</v>
      </c>
      <c r="B50" s="27" t="s">
        <v>8</v>
      </c>
      <c r="C50" s="44">
        <f aca="true" t="shared" si="6" ref="C50:U50">SUM(C45:C49)</f>
        <v>12894112.764705881</v>
      </c>
      <c r="D50" s="44">
        <f t="shared" si="6"/>
        <v>14833834.09677419</v>
      </c>
      <c r="E50" s="44">
        <f t="shared" si="6"/>
        <v>10327316</v>
      </c>
      <c r="F50" s="44">
        <f t="shared" si="6"/>
        <v>7623730</v>
      </c>
      <c r="G50" s="44">
        <f t="shared" si="6"/>
        <v>7305553</v>
      </c>
      <c r="H50" s="44">
        <f t="shared" si="6"/>
        <v>9222963</v>
      </c>
      <c r="I50" s="44">
        <f t="shared" si="6"/>
        <v>8810970</v>
      </c>
      <c r="J50" s="44">
        <f t="shared" si="6"/>
        <v>7221416</v>
      </c>
      <c r="K50" s="44">
        <f t="shared" si="6"/>
        <v>8401965</v>
      </c>
      <c r="L50" s="44">
        <f t="shared" si="6"/>
        <v>11492553</v>
      </c>
      <c r="M50" s="44">
        <f t="shared" si="6"/>
        <v>9503775</v>
      </c>
      <c r="N50" s="44">
        <f t="shared" si="6"/>
        <v>9238421</v>
      </c>
      <c r="O50" s="44">
        <f t="shared" si="6"/>
        <v>8075085</v>
      </c>
      <c r="P50" s="44">
        <f t="shared" si="6"/>
        <v>7374895</v>
      </c>
      <c r="Q50" s="44">
        <f t="shared" si="6"/>
        <v>8307368</v>
      </c>
      <c r="R50" s="44">
        <f t="shared" si="6"/>
        <v>5422889</v>
      </c>
      <c r="S50" s="44">
        <f t="shared" si="6"/>
        <v>4952435</v>
      </c>
      <c r="T50" s="44">
        <f t="shared" si="6"/>
        <v>4296999</v>
      </c>
      <c r="U50" s="44">
        <f t="shared" si="6"/>
        <v>5160861</v>
      </c>
    </row>
    <row r="51" spans="1:21" ht="12.75">
      <c r="A51" s="31" t="s">
        <v>35</v>
      </c>
      <c r="B51" s="27" t="s">
        <v>8</v>
      </c>
      <c r="C51" s="41">
        <f aca="true" t="shared" si="7" ref="C51:U51">C44+C50</f>
        <v>26550623.82352944</v>
      </c>
      <c r="D51" s="41">
        <f t="shared" si="7"/>
        <v>28152596.12903225</v>
      </c>
      <c r="E51" s="41">
        <f t="shared" si="7"/>
        <v>23912308</v>
      </c>
      <c r="F51" s="41">
        <f t="shared" si="7"/>
        <v>20687150</v>
      </c>
      <c r="G51" s="41">
        <f t="shared" si="7"/>
        <v>20634693</v>
      </c>
      <c r="H51" s="41">
        <f t="shared" si="7"/>
        <v>20074101</v>
      </c>
      <c r="I51" s="41">
        <f t="shared" si="7"/>
        <v>22073410</v>
      </c>
      <c r="J51" s="41">
        <f t="shared" si="7"/>
        <v>19969697</v>
      </c>
      <c r="K51" s="41">
        <f t="shared" si="7"/>
        <v>18675295</v>
      </c>
      <c r="L51" s="41">
        <f t="shared" si="7"/>
        <v>20310283</v>
      </c>
      <c r="M51" s="41">
        <f t="shared" si="7"/>
        <v>16531883</v>
      </c>
      <c r="N51" s="41">
        <f t="shared" si="7"/>
        <v>17468876</v>
      </c>
      <c r="O51" s="41">
        <f t="shared" si="7"/>
        <v>13854741</v>
      </c>
      <c r="P51" s="41">
        <f t="shared" si="7"/>
        <v>13187630</v>
      </c>
      <c r="Q51" s="41">
        <f t="shared" si="7"/>
        <v>15057552</v>
      </c>
      <c r="R51" s="41">
        <f t="shared" si="7"/>
        <v>12227313</v>
      </c>
      <c r="S51" s="41">
        <f t="shared" si="7"/>
        <v>11478611</v>
      </c>
      <c r="T51" s="41">
        <f t="shared" si="7"/>
        <v>8998103</v>
      </c>
      <c r="U51" s="41">
        <f t="shared" si="7"/>
        <v>11293385</v>
      </c>
    </row>
    <row r="52" spans="1:21" ht="12.75">
      <c r="A52" s="31"/>
      <c r="B52" s="27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</row>
    <row r="53" spans="1:21" ht="12.75">
      <c r="A53" s="31" t="s">
        <v>97</v>
      </c>
      <c r="B53" s="27" t="s">
        <v>8</v>
      </c>
      <c r="C53" s="41">
        <f aca="true" t="shared" si="8" ref="C53:U53">C51-C60</f>
        <v>12502814.088235311</v>
      </c>
      <c r="D53" s="41">
        <f t="shared" si="8"/>
        <v>11368042.838709664</v>
      </c>
      <c r="E53" s="41">
        <f t="shared" si="8"/>
        <v>8982918</v>
      </c>
      <c r="F53" s="41">
        <f t="shared" si="8"/>
        <v>7155135</v>
      </c>
      <c r="G53" s="41">
        <f t="shared" si="8"/>
        <v>7319102</v>
      </c>
      <c r="H53" s="41">
        <f t="shared" si="8"/>
        <v>4637266</v>
      </c>
      <c r="I53" s="41">
        <f t="shared" si="8"/>
        <v>10764393</v>
      </c>
      <c r="J53" s="41">
        <f t="shared" si="8"/>
        <v>8088501</v>
      </c>
      <c r="K53" s="41">
        <f t="shared" si="8"/>
        <v>7632802</v>
      </c>
      <c r="L53" s="41">
        <f t="shared" si="8"/>
        <v>6549589</v>
      </c>
      <c r="M53" s="41">
        <f t="shared" si="8"/>
        <v>4710975</v>
      </c>
      <c r="N53" s="41">
        <f t="shared" si="8"/>
        <v>5996333</v>
      </c>
      <c r="O53" s="41">
        <f t="shared" si="8"/>
        <v>5379909</v>
      </c>
      <c r="P53" s="41">
        <f t="shared" si="8"/>
        <v>5255404</v>
      </c>
      <c r="Q53" s="41">
        <f t="shared" si="8"/>
        <v>6252474</v>
      </c>
      <c r="R53" s="41">
        <f t="shared" si="8"/>
        <v>5239299</v>
      </c>
      <c r="S53" s="41">
        <f t="shared" si="8"/>
        <v>4124558</v>
      </c>
      <c r="T53" s="41">
        <f t="shared" si="8"/>
        <v>-725373</v>
      </c>
      <c r="U53" s="41">
        <f t="shared" si="8"/>
        <v>1191029</v>
      </c>
    </row>
    <row r="54" spans="1:21" ht="14.25">
      <c r="A54" s="26" t="s">
        <v>36</v>
      </c>
      <c r="B54" s="27" t="s">
        <v>8</v>
      </c>
      <c r="C54" s="34">
        <v>1974873.64705882</v>
      </c>
      <c r="D54" s="34">
        <v>2039553.70967742</v>
      </c>
      <c r="E54" s="34">
        <v>1542872</v>
      </c>
      <c r="F54" s="34">
        <v>828579</v>
      </c>
      <c r="G54" s="34">
        <v>1473917</v>
      </c>
      <c r="H54" s="34">
        <v>1006149</v>
      </c>
      <c r="I54" s="34">
        <v>1666435</v>
      </c>
      <c r="J54" s="34">
        <v>1432396</v>
      </c>
      <c r="K54" s="34">
        <v>1517185</v>
      </c>
      <c r="L54" s="34">
        <v>1586802</v>
      </c>
      <c r="M54" s="34">
        <v>1102735</v>
      </c>
      <c r="N54" s="34">
        <v>1112085</v>
      </c>
      <c r="O54" s="34">
        <v>827161</v>
      </c>
      <c r="P54" s="34">
        <v>789312</v>
      </c>
      <c r="Q54" s="34">
        <v>853680</v>
      </c>
      <c r="R54" s="34">
        <v>637441</v>
      </c>
      <c r="S54" s="34">
        <v>445127</v>
      </c>
      <c r="T54" s="34">
        <v>3082992</v>
      </c>
      <c r="U54" s="34">
        <v>2870075</v>
      </c>
    </row>
    <row r="55" spans="1:21" ht="12.75">
      <c r="A55" s="26" t="s">
        <v>37</v>
      </c>
      <c r="B55" s="27" t="s">
        <v>8</v>
      </c>
      <c r="C55" s="34">
        <v>2462545.91176471</v>
      </c>
      <c r="D55" s="34">
        <v>2641476.06451613</v>
      </c>
      <c r="E55" s="34">
        <v>4038555</v>
      </c>
      <c r="F55" s="34">
        <v>5808404</v>
      </c>
      <c r="G55" s="34">
        <v>3408453</v>
      </c>
      <c r="H55" s="34">
        <v>5842415</v>
      </c>
      <c r="I55" s="34">
        <v>2499483</v>
      </c>
      <c r="J55" s="34">
        <v>2585701</v>
      </c>
      <c r="K55" s="34">
        <v>3505142</v>
      </c>
      <c r="L55" s="34">
        <v>4534790</v>
      </c>
      <c r="M55" s="34">
        <v>4678505</v>
      </c>
      <c r="N55" s="34">
        <v>4356769</v>
      </c>
      <c r="O55" s="34">
        <v>2687519</v>
      </c>
      <c r="P55" s="34">
        <v>3754172</v>
      </c>
      <c r="Q55" s="34">
        <v>4107568</v>
      </c>
      <c r="R55" s="34">
        <v>2858673</v>
      </c>
      <c r="S55" s="34">
        <v>3839811</v>
      </c>
      <c r="T55" s="34">
        <v>3485417</v>
      </c>
      <c r="U55" s="34">
        <v>3852278</v>
      </c>
    </row>
    <row r="56" spans="1:21" ht="12.75">
      <c r="A56" s="26" t="s">
        <v>38</v>
      </c>
      <c r="B56" s="27" t="s">
        <v>8</v>
      </c>
      <c r="C56" s="34">
        <v>4586200.41176471</v>
      </c>
      <c r="D56" s="34">
        <v>3469869.19354839</v>
      </c>
      <c r="E56" s="34">
        <v>3189945</v>
      </c>
      <c r="F56" s="34">
        <v>3409269</v>
      </c>
      <c r="G56" s="34">
        <v>3680888</v>
      </c>
      <c r="H56" s="34">
        <v>5164246</v>
      </c>
      <c r="I56" s="34">
        <v>2352399</v>
      </c>
      <c r="J56" s="34">
        <v>2780400</v>
      </c>
      <c r="K56" s="34">
        <v>1990508</v>
      </c>
      <c r="L56" s="34">
        <v>3107870</v>
      </c>
      <c r="M56" s="34">
        <v>1831617</v>
      </c>
      <c r="N56" s="34">
        <v>1927036</v>
      </c>
      <c r="O56" s="34">
        <v>1138889</v>
      </c>
      <c r="P56" s="34">
        <v>706869</v>
      </c>
      <c r="Q56" s="34">
        <v>1198087</v>
      </c>
      <c r="R56" s="34">
        <v>1438784</v>
      </c>
      <c r="S56" s="34">
        <v>1495550</v>
      </c>
      <c r="T56" s="34">
        <v>1901265</v>
      </c>
      <c r="U56" s="34">
        <v>1675633</v>
      </c>
    </row>
    <row r="57" spans="1:21" ht="12.75">
      <c r="A57" s="26" t="s">
        <v>39</v>
      </c>
      <c r="B57" s="27" t="s">
        <v>8</v>
      </c>
      <c r="C57" s="34">
        <v>1481684.91176471</v>
      </c>
      <c r="D57" s="34">
        <v>1799865.06451613</v>
      </c>
      <c r="E57" s="34">
        <v>1755336</v>
      </c>
      <c r="F57" s="34">
        <v>1057209</v>
      </c>
      <c r="G57" s="34">
        <v>1348617</v>
      </c>
      <c r="H57" s="34">
        <v>1349888</v>
      </c>
      <c r="I57" s="34">
        <v>1250132</v>
      </c>
      <c r="J57" s="34">
        <v>1245728</v>
      </c>
      <c r="K57" s="34">
        <v>1271637</v>
      </c>
      <c r="L57" s="34">
        <v>2731228</v>
      </c>
      <c r="M57" s="34">
        <v>1880812</v>
      </c>
      <c r="N57" s="34">
        <v>678939</v>
      </c>
      <c r="O57" s="34">
        <v>538392</v>
      </c>
      <c r="P57" s="34">
        <v>529429</v>
      </c>
      <c r="Q57" s="34">
        <v>693031</v>
      </c>
      <c r="R57" s="34">
        <v>350386</v>
      </c>
      <c r="S57" s="34">
        <v>253727</v>
      </c>
      <c r="T57" s="34">
        <v>393133</v>
      </c>
      <c r="U57" s="34">
        <v>258931</v>
      </c>
    </row>
    <row r="58" spans="1:21" ht="12.75">
      <c r="A58" s="26" t="s">
        <v>40</v>
      </c>
      <c r="B58" s="27" t="s">
        <v>8</v>
      </c>
      <c r="C58" s="34">
        <v>3542504.85294118</v>
      </c>
      <c r="D58" s="34">
        <v>6833789.25806452</v>
      </c>
      <c r="E58" s="34">
        <v>4402682</v>
      </c>
      <c r="F58" s="34">
        <v>2428554</v>
      </c>
      <c r="G58" s="34">
        <v>3403716</v>
      </c>
      <c r="H58" s="34">
        <v>2074137</v>
      </c>
      <c r="I58" s="34">
        <v>3540568</v>
      </c>
      <c r="J58" s="34">
        <v>3836971</v>
      </c>
      <c r="K58" s="34">
        <v>2758021</v>
      </c>
      <c r="L58" s="34">
        <v>1800004</v>
      </c>
      <c r="M58" s="34">
        <v>2327239</v>
      </c>
      <c r="N58" s="34">
        <v>3397714</v>
      </c>
      <c r="O58" s="34">
        <v>3282871</v>
      </c>
      <c r="P58" s="34">
        <v>2152444</v>
      </c>
      <c r="Q58" s="34">
        <v>1952712</v>
      </c>
      <c r="R58" s="34">
        <v>1702730</v>
      </c>
      <c r="S58" s="34">
        <v>1319838</v>
      </c>
      <c r="T58" s="34">
        <v>860669</v>
      </c>
      <c r="U58" s="34">
        <v>1445439</v>
      </c>
    </row>
    <row r="59" spans="1:21" ht="12.75">
      <c r="A59" s="26" t="s">
        <v>41</v>
      </c>
      <c r="B59" s="27" t="s">
        <v>8</v>
      </c>
      <c r="C59" s="34">
        <f aca="true" t="shared" si="9" ref="C59:U59">SUM(C56:C58)</f>
        <v>9610390.1764706</v>
      </c>
      <c r="D59" s="34">
        <f t="shared" si="9"/>
        <v>12103523.51612904</v>
      </c>
      <c r="E59" s="34">
        <f t="shared" si="9"/>
        <v>9347963</v>
      </c>
      <c r="F59" s="34">
        <f t="shared" si="9"/>
        <v>6895032</v>
      </c>
      <c r="G59" s="34">
        <f t="shared" si="9"/>
        <v>8433221</v>
      </c>
      <c r="H59" s="34">
        <f t="shared" si="9"/>
        <v>8588271</v>
      </c>
      <c r="I59" s="34">
        <f t="shared" si="9"/>
        <v>7143099</v>
      </c>
      <c r="J59" s="34">
        <f t="shared" si="9"/>
        <v>7863099</v>
      </c>
      <c r="K59" s="34">
        <f t="shared" si="9"/>
        <v>6020166</v>
      </c>
      <c r="L59" s="34">
        <f t="shared" si="9"/>
        <v>7639102</v>
      </c>
      <c r="M59" s="34">
        <f t="shared" si="9"/>
        <v>6039668</v>
      </c>
      <c r="N59" s="34">
        <f t="shared" si="9"/>
        <v>6003689</v>
      </c>
      <c r="O59" s="34">
        <f t="shared" si="9"/>
        <v>4960152</v>
      </c>
      <c r="P59" s="34">
        <f t="shared" si="9"/>
        <v>3388742</v>
      </c>
      <c r="Q59" s="34">
        <f t="shared" si="9"/>
        <v>3843830</v>
      </c>
      <c r="R59" s="34">
        <f t="shared" si="9"/>
        <v>3491900</v>
      </c>
      <c r="S59" s="34">
        <f t="shared" si="9"/>
        <v>3069115</v>
      </c>
      <c r="T59" s="34">
        <f t="shared" si="9"/>
        <v>3155067</v>
      </c>
      <c r="U59" s="34">
        <f t="shared" si="9"/>
        <v>3380003</v>
      </c>
    </row>
    <row r="60" spans="1:21" ht="12.75">
      <c r="A60" s="43" t="s">
        <v>42</v>
      </c>
      <c r="B60" s="27" t="s">
        <v>8</v>
      </c>
      <c r="C60" s="44">
        <f aca="true" t="shared" si="10" ref="C60:U60">C54+C55+C59</f>
        <v>14047809.73529413</v>
      </c>
      <c r="D60" s="44">
        <f t="shared" si="10"/>
        <v>16784553.290322587</v>
      </c>
      <c r="E60" s="44">
        <f t="shared" si="10"/>
        <v>14929390</v>
      </c>
      <c r="F60" s="44">
        <f t="shared" si="10"/>
        <v>13532015</v>
      </c>
      <c r="G60" s="44">
        <f t="shared" si="10"/>
        <v>13315591</v>
      </c>
      <c r="H60" s="44">
        <f t="shared" si="10"/>
        <v>15436835</v>
      </c>
      <c r="I60" s="44">
        <f t="shared" si="10"/>
        <v>11309017</v>
      </c>
      <c r="J60" s="44">
        <f t="shared" si="10"/>
        <v>11881196</v>
      </c>
      <c r="K60" s="44">
        <f t="shared" si="10"/>
        <v>11042493</v>
      </c>
      <c r="L60" s="44">
        <f t="shared" si="10"/>
        <v>13760694</v>
      </c>
      <c r="M60" s="44">
        <f t="shared" si="10"/>
        <v>11820908</v>
      </c>
      <c r="N60" s="44">
        <f t="shared" si="10"/>
        <v>11472543</v>
      </c>
      <c r="O60" s="44">
        <f t="shared" si="10"/>
        <v>8474832</v>
      </c>
      <c r="P60" s="44">
        <f t="shared" si="10"/>
        <v>7932226</v>
      </c>
      <c r="Q60" s="44">
        <f t="shared" si="10"/>
        <v>8805078</v>
      </c>
      <c r="R60" s="44">
        <f t="shared" si="10"/>
        <v>6988014</v>
      </c>
      <c r="S60" s="44">
        <f t="shared" si="10"/>
        <v>7354053</v>
      </c>
      <c r="T60" s="44">
        <f t="shared" si="10"/>
        <v>9723476</v>
      </c>
      <c r="U60" s="44">
        <f t="shared" si="10"/>
        <v>10102356</v>
      </c>
    </row>
    <row r="61" spans="1:21" ht="12.75">
      <c r="A61" s="32" t="s">
        <v>43</v>
      </c>
      <c r="B61" s="29" t="s">
        <v>8</v>
      </c>
      <c r="C61" s="41">
        <f aca="true" t="shared" si="11" ref="C61:U61">C60+C53</f>
        <v>26550623.82352944</v>
      </c>
      <c r="D61" s="41">
        <f t="shared" si="11"/>
        <v>28152596.12903225</v>
      </c>
      <c r="E61" s="41">
        <f t="shared" si="11"/>
        <v>23912308</v>
      </c>
      <c r="F61" s="41">
        <f t="shared" si="11"/>
        <v>20687150</v>
      </c>
      <c r="G61" s="41">
        <f t="shared" si="11"/>
        <v>20634693</v>
      </c>
      <c r="H61" s="41">
        <f t="shared" si="11"/>
        <v>20074101</v>
      </c>
      <c r="I61" s="41">
        <f t="shared" si="11"/>
        <v>22073410</v>
      </c>
      <c r="J61" s="41">
        <f t="shared" si="11"/>
        <v>19969697</v>
      </c>
      <c r="K61" s="41">
        <f t="shared" si="11"/>
        <v>18675295</v>
      </c>
      <c r="L61" s="41">
        <f t="shared" si="11"/>
        <v>20310283</v>
      </c>
      <c r="M61" s="41">
        <f t="shared" si="11"/>
        <v>16531883</v>
      </c>
      <c r="N61" s="41">
        <f t="shared" si="11"/>
        <v>17468876</v>
      </c>
      <c r="O61" s="41">
        <f t="shared" si="11"/>
        <v>13854741</v>
      </c>
      <c r="P61" s="41">
        <f t="shared" si="11"/>
        <v>13187630</v>
      </c>
      <c r="Q61" s="41">
        <f t="shared" si="11"/>
        <v>15057552</v>
      </c>
      <c r="R61" s="41">
        <f t="shared" si="11"/>
        <v>12227313</v>
      </c>
      <c r="S61" s="41">
        <f t="shared" si="11"/>
        <v>11478611</v>
      </c>
      <c r="T61" s="41">
        <f t="shared" si="11"/>
        <v>8998103</v>
      </c>
      <c r="U61" s="41">
        <f t="shared" si="11"/>
        <v>11293385</v>
      </c>
    </row>
    <row r="62" spans="1:12" ht="12.75">
      <c r="A62" s="16" t="s">
        <v>44</v>
      </c>
      <c r="B62" s="6"/>
      <c r="L62" s="8"/>
    </row>
    <row r="63" spans="1:12" ht="12.75">
      <c r="A63" s="16" t="s">
        <v>45</v>
      </c>
      <c r="B63" s="6"/>
      <c r="L63" s="8"/>
    </row>
    <row r="64" spans="1:12" ht="12.75">
      <c r="A64" s="10"/>
      <c r="B64" s="6"/>
      <c r="L64" s="8"/>
    </row>
    <row r="65" spans="1:12" ht="15">
      <c r="A65" s="5" t="s">
        <v>105</v>
      </c>
      <c r="B65" s="12"/>
      <c r="L65" s="8"/>
    </row>
    <row r="66" spans="1:12" ht="14.25">
      <c r="A66" s="14" t="s">
        <v>6</v>
      </c>
      <c r="B66" s="12"/>
      <c r="L66" s="8"/>
    </row>
    <row r="67" spans="1:21" ht="12.75">
      <c r="A67" s="24"/>
      <c r="B67" s="30"/>
      <c r="C67" s="33">
        <v>2008</v>
      </c>
      <c r="D67" s="33">
        <v>2007</v>
      </c>
      <c r="E67" s="33">
        <v>2006</v>
      </c>
      <c r="F67" s="33">
        <v>2005</v>
      </c>
      <c r="G67" s="33">
        <v>2004</v>
      </c>
      <c r="H67" s="33">
        <v>2003</v>
      </c>
      <c r="I67" s="33">
        <v>2002</v>
      </c>
      <c r="J67" s="33">
        <v>2001</v>
      </c>
      <c r="K67" s="33">
        <v>2000</v>
      </c>
      <c r="L67" s="33">
        <v>1999</v>
      </c>
      <c r="M67" s="33">
        <v>1998</v>
      </c>
      <c r="N67" s="33">
        <v>1997</v>
      </c>
      <c r="O67" s="33">
        <v>1996</v>
      </c>
      <c r="P67" s="33">
        <v>1995</v>
      </c>
      <c r="Q67" s="33">
        <v>1994</v>
      </c>
      <c r="R67" s="33">
        <v>1993</v>
      </c>
      <c r="S67" s="33">
        <v>1992</v>
      </c>
      <c r="T67" s="33">
        <v>1991</v>
      </c>
      <c r="U67" s="33">
        <v>1990</v>
      </c>
    </row>
    <row r="68" spans="1:21" ht="12.75">
      <c r="A68" s="26" t="s">
        <v>46</v>
      </c>
      <c r="B68" s="27" t="s">
        <v>4</v>
      </c>
      <c r="C68" s="34">
        <v>3575018.92307692</v>
      </c>
      <c r="D68" s="34">
        <v>3472764.70588235</v>
      </c>
      <c r="E68" s="34">
        <v>2029628</v>
      </c>
      <c r="F68" s="34">
        <v>1385600</v>
      </c>
      <c r="G68" s="34">
        <v>1445929</v>
      </c>
      <c r="H68" s="34">
        <v>1278537</v>
      </c>
      <c r="I68" s="34">
        <v>1556808</v>
      </c>
      <c r="J68" s="34">
        <v>1142080</v>
      </c>
      <c r="K68" s="34">
        <v>1097819</v>
      </c>
      <c r="L68" s="34">
        <v>923148</v>
      </c>
      <c r="M68" s="34">
        <v>779500</v>
      </c>
      <c r="N68" s="34">
        <v>836657</v>
      </c>
      <c r="O68" s="34">
        <v>700571</v>
      </c>
      <c r="P68" s="34">
        <v>692497</v>
      </c>
      <c r="Q68" s="34">
        <v>646277</v>
      </c>
      <c r="R68" s="34">
        <v>466417</v>
      </c>
      <c r="S68" s="34">
        <v>399577</v>
      </c>
      <c r="T68" s="34">
        <v>355604</v>
      </c>
      <c r="U68" s="34">
        <v>400243</v>
      </c>
    </row>
    <row r="69" spans="1:21" ht="14.25">
      <c r="A69" s="26" t="s">
        <v>47</v>
      </c>
      <c r="B69" s="27" t="s">
        <v>4</v>
      </c>
      <c r="C69" s="34">
        <v>1617246.48717949</v>
      </c>
      <c r="D69" s="34">
        <v>1473897.05882353</v>
      </c>
      <c r="E69" s="34">
        <v>942868</v>
      </c>
      <c r="F69" s="34">
        <v>1097947</v>
      </c>
      <c r="G69" s="34">
        <v>1059357</v>
      </c>
      <c r="H69" s="34">
        <v>950074</v>
      </c>
      <c r="I69" s="34">
        <v>738654</v>
      </c>
      <c r="J69" s="34">
        <v>902453</v>
      </c>
      <c r="K69" s="34">
        <v>818010</v>
      </c>
      <c r="L69" s="34">
        <v>680124</v>
      </c>
      <c r="M69" s="34">
        <v>746409</v>
      </c>
      <c r="N69" s="34">
        <v>804934</v>
      </c>
      <c r="O69" s="34">
        <v>531382</v>
      </c>
      <c r="P69" s="34">
        <v>350936</v>
      </c>
      <c r="Q69" s="34">
        <v>330324</v>
      </c>
      <c r="R69" s="34">
        <v>320162</v>
      </c>
      <c r="S69" s="34">
        <v>329686</v>
      </c>
      <c r="T69" s="34">
        <v>277980</v>
      </c>
      <c r="U69" s="34">
        <v>421091</v>
      </c>
    </row>
    <row r="70" spans="1:21" ht="14.25">
      <c r="A70" s="26" t="s">
        <v>48</v>
      </c>
      <c r="B70" s="27" t="s">
        <v>4</v>
      </c>
      <c r="C70" s="34">
        <v>36230.7692307692</v>
      </c>
      <c r="D70" s="34">
        <v>182352.941176471</v>
      </c>
      <c r="E70" s="34">
        <v>73529</v>
      </c>
      <c r="F70" s="34">
        <v>0</v>
      </c>
      <c r="G70" s="34">
        <v>0</v>
      </c>
      <c r="H70" s="34">
        <v>0</v>
      </c>
      <c r="I70" s="34">
        <v>122885</v>
      </c>
      <c r="J70" s="34">
        <v>0</v>
      </c>
      <c r="K70" s="34">
        <v>156400</v>
      </c>
      <c r="L70" s="34">
        <v>0</v>
      </c>
      <c r="M70" s="34">
        <v>431818</v>
      </c>
      <c r="N70" s="34">
        <v>0</v>
      </c>
      <c r="O70" s="34">
        <v>630000</v>
      </c>
      <c r="P70" s="34">
        <v>235000</v>
      </c>
      <c r="Q70" s="34">
        <v>445000</v>
      </c>
      <c r="R70" s="34"/>
      <c r="S70" s="34"/>
      <c r="T70" s="34"/>
      <c r="U70" s="34"/>
    </row>
    <row r="71" spans="1:21" ht="12.75">
      <c r="A71" s="26" t="s">
        <v>117</v>
      </c>
      <c r="B71" s="27" t="s">
        <v>4</v>
      </c>
      <c r="C71" s="34">
        <v>4001256.41025641</v>
      </c>
      <c r="D71" s="34">
        <v>3732147.05882353</v>
      </c>
      <c r="E71" s="34">
        <v>2271706</v>
      </c>
      <c r="F71" s="34">
        <v>1681933</v>
      </c>
      <c r="G71" s="34">
        <v>1678036</v>
      </c>
      <c r="H71" s="34">
        <v>1542593</v>
      </c>
      <c r="I71" s="34">
        <v>1643654</v>
      </c>
      <c r="J71" s="34">
        <v>1118750</v>
      </c>
      <c r="K71" s="34">
        <v>1151667</v>
      </c>
      <c r="L71" s="34">
        <v>1073077</v>
      </c>
      <c r="M71" s="34">
        <v>961363</v>
      </c>
      <c r="N71" s="34">
        <v>823077</v>
      </c>
      <c r="O71" s="34">
        <v>736486</v>
      </c>
      <c r="P71" s="34">
        <v>775000</v>
      </c>
      <c r="Q71" s="34">
        <v>643333</v>
      </c>
      <c r="R71" s="34">
        <v>591852</v>
      </c>
      <c r="S71" s="34">
        <v>512857</v>
      </c>
      <c r="T71" s="34">
        <v>465500</v>
      </c>
      <c r="U71" s="34">
        <v>485556</v>
      </c>
    </row>
    <row r="72" spans="1:21" ht="12.75">
      <c r="A72" s="26" t="s">
        <v>49</v>
      </c>
      <c r="B72" s="27" t="s">
        <v>50</v>
      </c>
      <c r="C72" s="46">
        <f aca="true" t="shared" si="12" ref="C72:U72">(C68/C71)*100</f>
        <v>89.34740882671463</v>
      </c>
      <c r="D72" s="46">
        <f t="shared" si="12"/>
        <v>93.05005004216142</v>
      </c>
      <c r="E72" s="46">
        <f t="shared" si="12"/>
        <v>89.34377952076545</v>
      </c>
      <c r="F72" s="46">
        <f t="shared" si="12"/>
        <v>82.38140282639083</v>
      </c>
      <c r="G72" s="46">
        <f t="shared" si="12"/>
        <v>86.16793680230937</v>
      </c>
      <c r="H72" s="46">
        <f t="shared" si="12"/>
        <v>82.88232865052545</v>
      </c>
      <c r="I72" s="46">
        <f t="shared" si="12"/>
        <v>94.71628457084034</v>
      </c>
      <c r="J72" s="46">
        <f t="shared" si="12"/>
        <v>102.08536312849161</v>
      </c>
      <c r="K72" s="46">
        <f t="shared" si="12"/>
        <v>95.32434288731031</v>
      </c>
      <c r="L72" s="46">
        <f t="shared" si="12"/>
        <v>86.02812286536754</v>
      </c>
      <c r="M72" s="46">
        <f t="shared" si="12"/>
        <v>81.082795988612</v>
      </c>
      <c r="N72" s="46">
        <f t="shared" si="12"/>
        <v>101.64990638785922</v>
      </c>
      <c r="O72" s="46">
        <f t="shared" si="12"/>
        <v>95.12346466871061</v>
      </c>
      <c r="P72" s="46">
        <f t="shared" si="12"/>
        <v>89.35445161290323</v>
      </c>
      <c r="Q72" s="46">
        <f t="shared" si="12"/>
        <v>100.45761681741806</v>
      </c>
      <c r="R72" s="46">
        <f t="shared" si="12"/>
        <v>78.80635699465407</v>
      </c>
      <c r="S72" s="46">
        <f t="shared" si="12"/>
        <v>77.91197156322328</v>
      </c>
      <c r="T72" s="46">
        <f t="shared" si="12"/>
        <v>76.39183673469387</v>
      </c>
      <c r="U72" s="46">
        <f t="shared" si="12"/>
        <v>82.42983301617114</v>
      </c>
    </row>
    <row r="73" spans="1:21" ht="12.75">
      <c r="A73" s="26" t="s">
        <v>51</v>
      </c>
      <c r="B73" s="27"/>
      <c r="C73" s="47">
        <v>10.1107692307692</v>
      </c>
      <c r="D73" s="47">
        <v>10.4229411764706</v>
      </c>
      <c r="E73" s="46">
        <v>6.74</v>
      </c>
      <c r="F73" s="46">
        <v>4.67</v>
      </c>
      <c r="G73" s="46">
        <v>5.02</v>
      </c>
      <c r="H73" s="46">
        <v>4.9</v>
      </c>
      <c r="I73" s="46">
        <v>6.6</v>
      </c>
      <c r="J73" s="46">
        <v>4.6</v>
      </c>
      <c r="K73" s="46">
        <v>5.4</v>
      </c>
      <c r="L73" s="46">
        <v>5.9</v>
      </c>
      <c r="M73" s="46">
        <v>5.2</v>
      </c>
      <c r="N73" s="46">
        <v>5.2</v>
      </c>
      <c r="O73" s="46">
        <v>4.8</v>
      </c>
      <c r="P73" s="46">
        <v>4.6</v>
      </c>
      <c r="Q73" s="46">
        <v>4.9</v>
      </c>
      <c r="R73" s="46">
        <v>3.7</v>
      </c>
      <c r="S73" s="46">
        <v>3.8</v>
      </c>
      <c r="T73" s="46">
        <v>3.6</v>
      </c>
      <c r="U73" s="46">
        <v>3.9</v>
      </c>
    </row>
    <row r="74" spans="1:21" ht="12.75">
      <c r="A74" s="26" t="s">
        <v>98</v>
      </c>
      <c r="B74" s="27" t="s">
        <v>4</v>
      </c>
      <c r="C74" s="34">
        <f aca="true" t="shared" si="13" ref="C74:U74">(C68+C69)/C73</f>
        <v>513538.1187867737</v>
      </c>
      <c r="D74" s="34">
        <f t="shared" si="13"/>
        <v>474593.6565268912</v>
      </c>
      <c r="E74" s="34">
        <f t="shared" si="13"/>
        <v>441023.14540059346</v>
      </c>
      <c r="F74" s="34">
        <f t="shared" si="13"/>
        <v>531808.7794432548</v>
      </c>
      <c r="G74" s="34">
        <f t="shared" si="13"/>
        <v>499060.95617529884</v>
      </c>
      <c r="H74" s="34">
        <f t="shared" si="13"/>
        <v>454818.5714285714</v>
      </c>
      <c r="I74" s="34">
        <f t="shared" si="13"/>
        <v>347797.27272727276</v>
      </c>
      <c r="J74" s="34">
        <f t="shared" si="13"/>
        <v>444463.69565217395</v>
      </c>
      <c r="K74" s="34">
        <f t="shared" si="13"/>
        <v>354783.14814814815</v>
      </c>
      <c r="L74" s="34">
        <f t="shared" si="13"/>
        <v>271741.0169491525</v>
      </c>
      <c r="M74" s="34">
        <f t="shared" si="13"/>
        <v>293444.03846153844</v>
      </c>
      <c r="N74" s="34">
        <f t="shared" si="13"/>
        <v>315690.57692307694</v>
      </c>
      <c r="O74" s="34">
        <f t="shared" si="13"/>
        <v>256656.875</v>
      </c>
      <c r="P74" s="34">
        <f t="shared" si="13"/>
        <v>226833.26086956525</v>
      </c>
      <c r="Q74" s="34">
        <f t="shared" si="13"/>
        <v>199306.32653061222</v>
      </c>
      <c r="R74" s="34">
        <f t="shared" si="13"/>
        <v>212588.9189189189</v>
      </c>
      <c r="S74" s="34">
        <f t="shared" si="13"/>
        <v>191911.31578947368</v>
      </c>
      <c r="T74" s="34">
        <f t="shared" si="13"/>
        <v>175995.55555555556</v>
      </c>
      <c r="U74" s="34">
        <f t="shared" si="13"/>
        <v>210598.46153846153</v>
      </c>
    </row>
    <row r="75" spans="1:21" ht="12.75">
      <c r="A75" s="26" t="s">
        <v>106</v>
      </c>
      <c r="B75" s="27" t="s">
        <v>8</v>
      </c>
      <c r="C75" s="48">
        <f aca="true" t="shared" si="14" ref="C75:U75">C15/C68</f>
        <v>8.262769037665072</v>
      </c>
      <c r="D75" s="48">
        <f t="shared" si="14"/>
        <v>7.806598971831219</v>
      </c>
      <c r="E75" s="48">
        <f t="shared" si="14"/>
        <v>7.987983512249535</v>
      </c>
      <c r="F75" s="48">
        <f t="shared" si="14"/>
        <v>7.528093244803695</v>
      </c>
      <c r="G75" s="48">
        <f t="shared" si="14"/>
        <v>7.680111540746468</v>
      </c>
      <c r="H75" s="48">
        <f t="shared" si="14"/>
        <v>7.438204760597464</v>
      </c>
      <c r="I75" s="48">
        <f t="shared" si="14"/>
        <v>8.170556035169398</v>
      </c>
      <c r="J75" s="48">
        <f t="shared" si="14"/>
        <v>7.765078628467358</v>
      </c>
      <c r="K75" s="48">
        <f t="shared" si="14"/>
        <v>8.554135062337235</v>
      </c>
      <c r="L75" s="48">
        <f t="shared" si="14"/>
        <v>8.535523014727866</v>
      </c>
      <c r="M75" s="48">
        <f t="shared" si="14"/>
        <v>7.921870429762668</v>
      </c>
      <c r="N75" s="48">
        <f t="shared" si="14"/>
        <v>8.366169170878866</v>
      </c>
      <c r="O75" s="48">
        <f t="shared" si="14"/>
        <v>9.742695601159625</v>
      </c>
      <c r="P75" s="48">
        <f t="shared" si="14"/>
        <v>11.285978134201303</v>
      </c>
      <c r="Q75" s="48">
        <f t="shared" si="14"/>
        <v>11.67949810994357</v>
      </c>
      <c r="R75" s="48">
        <f t="shared" si="14"/>
        <v>14.567775188297167</v>
      </c>
      <c r="S75" s="48">
        <f t="shared" si="14"/>
        <v>13.433763705118162</v>
      </c>
      <c r="T75" s="48">
        <f t="shared" si="14"/>
        <v>12.347150200785142</v>
      </c>
      <c r="U75" s="48">
        <f t="shared" si="14"/>
        <v>11.732884772500705</v>
      </c>
    </row>
    <row r="76" spans="1:21" ht="12.75">
      <c r="A76" s="26" t="s">
        <v>107</v>
      </c>
      <c r="B76" s="27" t="s">
        <v>8</v>
      </c>
      <c r="C76" s="48">
        <f aca="true" t="shared" si="15" ref="C76:U76">C16/C69</f>
        <v>2.119010084456148</v>
      </c>
      <c r="D76" s="48">
        <f t="shared" si="15"/>
        <v>2.0393274532302326</v>
      </c>
      <c r="E76" s="48">
        <f t="shared" si="15"/>
        <v>2.004346313587904</v>
      </c>
      <c r="F76" s="48">
        <f t="shared" si="15"/>
        <v>1.7467354981615688</v>
      </c>
      <c r="G76" s="48">
        <f t="shared" si="15"/>
        <v>1.7477535901494963</v>
      </c>
      <c r="H76" s="48">
        <f t="shared" si="15"/>
        <v>1.6547605765445639</v>
      </c>
      <c r="I76" s="48">
        <f t="shared" si="15"/>
        <v>1.9488312525214782</v>
      </c>
      <c r="J76" s="48">
        <f t="shared" si="15"/>
        <v>2.2848092920074508</v>
      </c>
      <c r="K76" s="48">
        <f t="shared" si="15"/>
        <v>2.359670419677021</v>
      </c>
      <c r="L76" s="48">
        <f t="shared" si="15"/>
        <v>3.3663640747863623</v>
      </c>
      <c r="M76" s="48">
        <f t="shared" si="15"/>
        <v>3.3985134155670687</v>
      </c>
      <c r="N76" s="48">
        <f t="shared" si="15"/>
        <v>2.7738348734181932</v>
      </c>
      <c r="O76" s="48">
        <f t="shared" si="15"/>
        <v>3.173897497468864</v>
      </c>
      <c r="P76" s="48">
        <f t="shared" si="15"/>
        <v>3.646781749378804</v>
      </c>
      <c r="Q76" s="48">
        <f t="shared" si="15"/>
        <v>3.044846877611073</v>
      </c>
      <c r="R76" s="48">
        <f t="shared" si="15"/>
        <v>0</v>
      </c>
      <c r="S76" s="48">
        <f t="shared" si="15"/>
        <v>0</v>
      </c>
      <c r="T76" s="48">
        <f t="shared" si="15"/>
        <v>0</v>
      </c>
      <c r="U76" s="48">
        <f t="shared" si="15"/>
        <v>0</v>
      </c>
    </row>
    <row r="77" spans="1:21" ht="12.75">
      <c r="A77" s="26" t="s">
        <v>121</v>
      </c>
      <c r="B77" s="27" t="s">
        <v>8</v>
      </c>
      <c r="C77" s="48">
        <f>(C15+C16)/(C68+C69)</f>
        <v>6.349158734630889</v>
      </c>
      <c r="D77" s="48">
        <f aca="true" t="shared" si="16" ref="D77:U77">(D15+D16)/(D68+D69)</f>
        <v>6.088194736200582</v>
      </c>
      <c r="E77" s="48">
        <f t="shared" si="16"/>
        <v>6.0899893557468205</v>
      </c>
      <c r="F77" s="48">
        <f t="shared" si="16"/>
        <v>4.972222792642942</v>
      </c>
      <c r="G77" s="48">
        <f t="shared" si="16"/>
        <v>5.171621523450815</v>
      </c>
      <c r="H77" s="48">
        <f t="shared" si="16"/>
        <v>4.97267804924233</v>
      </c>
      <c r="I77" s="48">
        <f t="shared" si="16"/>
        <v>6.168474581587497</v>
      </c>
      <c r="J77" s="48">
        <f t="shared" si="16"/>
        <v>5.346098106511365</v>
      </c>
      <c r="K77" s="48">
        <f t="shared" si="16"/>
        <v>5.9092570370320106</v>
      </c>
      <c r="L77" s="48">
        <f t="shared" si="16"/>
        <v>6.3427141495641415</v>
      </c>
      <c r="M77" s="48">
        <f t="shared" si="16"/>
        <v>5.709238886460464</v>
      </c>
      <c r="N77" s="48">
        <f t="shared" si="16"/>
        <v>5.624036681487654</v>
      </c>
      <c r="O77" s="48">
        <f t="shared" si="16"/>
        <v>6.909356119916913</v>
      </c>
      <c r="P77" s="48">
        <f t="shared" si="16"/>
        <v>8.716700545219481</v>
      </c>
      <c r="Q77" s="48">
        <f t="shared" si="16"/>
        <v>8.758927136056588</v>
      </c>
      <c r="R77" s="48">
        <f t="shared" si="16"/>
        <v>8.638239769940464</v>
      </c>
      <c r="S77" s="48">
        <f t="shared" si="16"/>
        <v>7.360613386391466</v>
      </c>
      <c r="T77" s="48">
        <f t="shared" si="16"/>
        <v>6.929935099371196</v>
      </c>
      <c r="U77" s="48">
        <f t="shared" si="16"/>
        <v>5.717533914339355</v>
      </c>
    </row>
    <row r="78" spans="1:21" ht="12.75">
      <c r="A78" s="26" t="s">
        <v>52</v>
      </c>
      <c r="B78" s="27" t="s">
        <v>8</v>
      </c>
      <c r="C78" s="34">
        <f aca="true" t="shared" si="17" ref="C78:U78">C15+C16+C17+C25</f>
        <v>33535708.358974397</v>
      </c>
      <c r="D78" s="34">
        <f t="shared" si="17"/>
        <v>30844092.235294078</v>
      </c>
      <c r="E78" s="34">
        <f t="shared" si="17"/>
        <v>18688829</v>
      </c>
      <c r="F78" s="34">
        <f t="shared" si="17"/>
        <v>12555800</v>
      </c>
      <c r="G78" s="34">
        <f t="shared" si="17"/>
        <v>12829281</v>
      </c>
      <c r="H78" s="34">
        <f t="shared" si="17"/>
        <v>11732577</v>
      </c>
      <c r="I78" s="34">
        <f t="shared" si="17"/>
        <v>15155698</v>
      </c>
      <c r="J78" s="34">
        <f t="shared" si="17"/>
        <v>10924956</v>
      </c>
      <c r="K78" s="34">
        <f t="shared" si="17"/>
        <v>10975373</v>
      </c>
      <c r="L78" s="34">
        <f t="shared" si="17"/>
        <v>11353218</v>
      </c>
      <c r="M78" s="34">
        <f t="shared" si="17"/>
        <v>9227557</v>
      </c>
      <c r="N78" s="34">
        <f t="shared" si="17"/>
        <v>9531974</v>
      </c>
      <c r="O78" s="34">
        <f t="shared" si="17"/>
        <v>8948910</v>
      </c>
      <c r="P78" s="34">
        <f t="shared" si="17"/>
        <v>8729234</v>
      </c>
      <c r="Q78" s="34">
        <f t="shared" si="17"/>
        <v>10211586</v>
      </c>
      <c r="R78" s="34">
        <f t="shared" si="17"/>
        <v>6771060</v>
      </c>
      <c r="S78" s="34">
        <f t="shared" si="17"/>
        <v>5838083</v>
      </c>
      <c r="T78" s="34">
        <f t="shared" si="17"/>
        <v>3979116</v>
      </c>
      <c r="U78" s="34">
        <f t="shared" si="17"/>
        <v>5075972</v>
      </c>
    </row>
    <row r="79" spans="1:21" ht="12.75">
      <c r="A79" s="26" t="s">
        <v>99</v>
      </c>
      <c r="B79" s="27" t="s">
        <v>8</v>
      </c>
      <c r="C79" s="34">
        <f aca="true" t="shared" si="18" ref="C79:U79">C78/C73</f>
        <v>3316830.5589369177</v>
      </c>
      <c r="D79" s="34">
        <f t="shared" si="18"/>
        <v>2959250.3414413836</v>
      </c>
      <c r="E79" s="34">
        <f t="shared" si="18"/>
        <v>2772823.293768546</v>
      </c>
      <c r="F79" s="34">
        <f t="shared" si="18"/>
        <v>2688608.137044968</v>
      </c>
      <c r="G79" s="34">
        <f t="shared" si="18"/>
        <v>2555633.6653386457</v>
      </c>
      <c r="H79" s="34">
        <f t="shared" si="18"/>
        <v>2394403.469387755</v>
      </c>
      <c r="I79" s="34">
        <f t="shared" si="18"/>
        <v>2296317.878787879</v>
      </c>
      <c r="J79" s="34">
        <f t="shared" si="18"/>
        <v>2374990.434782609</v>
      </c>
      <c r="K79" s="34">
        <f t="shared" si="18"/>
        <v>2032476.4814814813</v>
      </c>
      <c r="L79" s="34">
        <f t="shared" si="18"/>
        <v>1924274.2372881356</v>
      </c>
      <c r="M79" s="34">
        <f t="shared" si="18"/>
        <v>1774530.1923076923</v>
      </c>
      <c r="N79" s="34">
        <f t="shared" si="18"/>
        <v>1833071.923076923</v>
      </c>
      <c r="O79" s="34">
        <f t="shared" si="18"/>
        <v>1864356.25</v>
      </c>
      <c r="P79" s="34">
        <f t="shared" si="18"/>
        <v>1897659.5652173914</v>
      </c>
      <c r="Q79" s="34">
        <f t="shared" si="18"/>
        <v>2083997.1428571427</v>
      </c>
      <c r="R79" s="34">
        <f t="shared" si="18"/>
        <v>1830016.216216216</v>
      </c>
      <c r="S79" s="34">
        <f t="shared" si="18"/>
        <v>1536337.6315789474</v>
      </c>
      <c r="T79" s="34">
        <f t="shared" si="18"/>
        <v>1105310</v>
      </c>
      <c r="U79" s="34">
        <f t="shared" si="18"/>
        <v>1301531.282051282</v>
      </c>
    </row>
    <row r="80" spans="1:21" ht="12.75">
      <c r="A80" s="26" t="s">
        <v>53</v>
      </c>
      <c r="B80" s="27" t="s">
        <v>8</v>
      </c>
      <c r="C80" s="34">
        <v>675526.692307692</v>
      </c>
      <c r="D80" s="34">
        <v>950941.176470588</v>
      </c>
      <c r="E80" s="34">
        <v>329922</v>
      </c>
      <c r="F80" s="34">
        <v>249803</v>
      </c>
      <c r="G80" s="34">
        <v>311826</v>
      </c>
      <c r="H80" s="34">
        <v>301807</v>
      </c>
      <c r="I80" s="34">
        <v>607156</v>
      </c>
      <c r="J80" s="34">
        <v>381124</v>
      </c>
      <c r="K80" s="34">
        <v>364855</v>
      </c>
      <c r="L80" s="34">
        <v>238433</v>
      </c>
      <c r="M80" s="34">
        <v>175812</v>
      </c>
      <c r="N80" s="34">
        <v>209653</v>
      </c>
      <c r="O80" s="34">
        <v>237444</v>
      </c>
      <c r="P80" s="34">
        <v>323991</v>
      </c>
      <c r="Q80" s="34">
        <v>358665</v>
      </c>
      <c r="R80" s="34">
        <v>298887</v>
      </c>
      <c r="S80" s="34">
        <v>329845</v>
      </c>
      <c r="T80" s="34">
        <v>233344</v>
      </c>
      <c r="U80" s="34">
        <v>285231</v>
      </c>
    </row>
    <row r="81" spans="1:21" ht="12.75">
      <c r="A81" s="26" t="s">
        <v>54</v>
      </c>
      <c r="B81" s="27" t="s">
        <v>8</v>
      </c>
      <c r="C81" s="34">
        <v>2258466.12820513</v>
      </c>
      <c r="D81" s="34">
        <v>1535524.11764706</v>
      </c>
      <c r="E81" s="34">
        <v>1182500</v>
      </c>
      <c r="F81" s="34">
        <v>932579</v>
      </c>
      <c r="G81" s="34">
        <v>1090301</v>
      </c>
      <c r="H81" s="34">
        <v>1170208</v>
      </c>
      <c r="I81" s="34">
        <v>1296787</v>
      </c>
      <c r="J81" s="34">
        <v>985862</v>
      </c>
      <c r="K81" s="34">
        <v>929066</v>
      </c>
      <c r="L81" s="34">
        <v>734764</v>
      </c>
      <c r="M81" s="34">
        <v>653943</v>
      </c>
      <c r="N81" s="34">
        <v>692573</v>
      </c>
      <c r="O81" s="34">
        <v>569581</v>
      </c>
      <c r="P81" s="34">
        <v>289672</v>
      </c>
      <c r="Q81" s="34">
        <v>300245</v>
      </c>
      <c r="R81" s="34">
        <v>301680</v>
      </c>
      <c r="S81" s="34">
        <v>322549</v>
      </c>
      <c r="T81" s="34">
        <v>378129</v>
      </c>
      <c r="U81" s="34">
        <v>515030</v>
      </c>
    </row>
    <row r="82" spans="1:21" ht="12.75">
      <c r="A82" s="26" t="s">
        <v>55</v>
      </c>
      <c r="B82" s="27" t="s">
        <v>8</v>
      </c>
      <c r="C82" s="34">
        <f aca="true" t="shared" si="19" ref="C82:U82">(C20+C32+C25)-(C21+C22+C23+C24+C28+C29+C33+C80+C81)</f>
        <v>9881552.794871822</v>
      </c>
      <c r="D82" s="34">
        <f t="shared" si="19"/>
        <v>11689969.382352903</v>
      </c>
      <c r="E82" s="34">
        <f t="shared" si="19"/>
        <v>6443334</v>
      </c>
      <c r="F82" s="34">
        <f t="shared" si="19"/>
        <v>3484910</v>
      </c>
      <c r="G82" s="34">
        <f t="shared" si="19"/>
        <v>2998227</v>
      </c>
      <c r="H82" s="34">
        <f t="shared" si="19"/>
        <v>1551867</v>
      </c>
      <c r="I82" s="34">
        <f t="shared" si="19"/>
        <v>2872554</v>
      </c>
      <c r="J82" s="34">
        <f t="shared" si="19"/>
        <v>2333836</v>
      </c>
      <c r="K82" s="34">
        <f t="shared" si="19"/>
        <v>2651322</v>
      </c>
      <c r="L82" s="34">
        <f t="shared" si="19"/>
        <v>3326165</v>
      </c>
      <c r="M82" s="34">
        <f t="shared" si="19"/>
        <v>2436839</v>
      </c>
      <c r="N82" s="34">
        <f t="shared" si="19"/>
        <v>2752370</v>
      </c>
      <c r="O82" s="34">
        <f t="shared" si="19"/>
        <v>2513872</v>
      </c>
      <c r="P82" s="34">
        <f t="shared" si="19"/>
        <v>3860244</v>
      </c>
      <c r="Q82" s="34">
        <f t="shared" si="19"/>
        <v>4690481</v>
      </c>
      <c r="R82" s="34">
        <f t="shared" si="19"/>
        <v>2525148</v>
      </c>
      <c r="S82" s="34">
        <f t="shared" si="19"/>
        <v>1491731</v>
      </c>
      <c r="T82" s="34">
        <f t="shared" si="19"/>
        <v>683592</v>
      </c>
      <c r="U82" s="34">
        <f t="shared" si="19"/>
        <v>639404</v>
      </c>
    </row>
    <row r="83" spans="1:21" ht="12.75">
      <c r="A83" s="28" t="s">
        <v>100</v>
      </c>
      <c r="B83" s="29" t="s">
        <v>8</v>
      </c>
      <c r="C83" s="38">
        <f aca="true" t="shared" si="20" ref="C83:U83">C82/C73</f>
        <v>977329.4760600583</v>
      </c>
      <c r="D83" s="38">
        <f t="shared" si="20"/>
        <v>1121561.4848467698</v>
      </c>
      <c r="E83" s="38">
        <f t="shared" si="20"/>
        <v>955984.2729970326</v>
      </c>
      <c r="F83" s="38">
        <f t="shared" si="20"/>
        <v>746233.4047109208</v>
      </c>
      <c r="G83" s="38">
        <f t="shared" si="20"/>
        <v>597256.3745019921</v>
      </c>
      <c r="H83" s="38">
        <f t="shared" si="20"/>
        <v>316707.55102040817</v>
      </c>
      <c r="I83" s="38">
        <f t="shared" si="20"/>
        <v>435235.4545454546</v>
      </c>
      <c r="J83" s="38">
        <f t="shared" si="20"/>
        <v>507355.6521739131</v>
      </c>
      <c r="K83" s="38">
        <f t="shared" si="20"/>
        <v>490985.5555555555</v>
      </c>
      <c r="L83" s="38">
        <f t="shared" si="20"/>
        <v>563756.7796610169</v>
      </c>
      <c r="M83" s="38">
        <f t="shared" si="20"/>
        <v>468622.8846153846</v>
      </c>
      <c r="N83" s="38">
        <f t="shared" si="20"/>
        <v>529301.923076923</v>
      </c>
      <c r="O83" s="38">
        <f t="shared" si="20"/>
        <v>523723.3333333334</v>
      </c>
      <c r="P83" s="38">
        <f t="shared" si="20"/>
        <v>839183.4782608696</v>
      </c>
      <c r="Q83" s="38">
        <f t="shared" si="20"/>
        <v>957241.0204081632</v>
      </c>
      <c r="R83" s="38">
        <f t="shared" si="20"/>
        <v>682472.4324324324</v>
      </c>
      <c r="S83" s="38">
        <f t="shared" si="20"/>
        <v>392560.7894736842</v>
      </c>
      <c r="T83" s="38">
        <f t="shared" si="20"/>
        <v>189886.66666666666</v>
      </c>
      <c r="U83" s="38">
        <f t="shared" si="20"/>
        <v>163949.7435897436</v>
      </c>
    </row>
    <row r="84" spans="1:12" ht="12.75">
      <c r="A84" s="17" t="s">
        <v>56</v>
      </c>
      <c r="B84" s="6"/>
      <c r="L84" s="8"/>
    </row>
    <row r="85" spans="1:12" ht="14.25">
      <c r="A85" s="18"/>
      <c r="B85" s="6"/>
      <c r="L85" s="8"/>
    </row>
    <row r="86" spans="1:12" ht="15">
      <c r="A86" s="5" t="s">
        <v>104</v>
      </c>
      <c r="B86" s="12"/>
      <c r="L86" s="8"/>
    </row>
    <row r="87" spans="1:12" ht="14.25">
      <c r="A87" s="14" t="s">
        <v>6</v>
      </c>
      <c r="B87" s="12"/>
      <c r="L87" s="8"/>
    </row>
    <row r="88" spans="1:21" ht="12.75">
      <c r="A88" s="24"/>
      <c r="B88" s="30"/>
      <c r="C88" s="33">
        <v>2008</v>
      </c>
      <c r="D88" s="33">
        <v>2007</v>
      </c>
      <c r="E88" s="33">
        <v>2006</v>
      </c>
      <c r="F88" s="33">
        <v>2005</v>
      </c>
      <c r="G88" s="33">
        <v>2004</v>
      </c>
      <c r="H88" s="33">
        <v>2003</v>
      </c>
      <c r="I88" s="33">
        <v>2002</v>
      </c>
      <c r="J88" s="33">
        <v>2001</v>
      </c>
      <c r="K88" s="33">
        <v>2000</v>
      </c>
      <c r="L88" s="33">
        <v>1999</v>
      </c>
      <c r="M88" s="33">
        <v>1998</v>
      </c>
      <c r="N88" s="33">
        <v>1997</v>
      </c>
      <c r="O88" s="33">
        <v>1996</v>
      </c>
      <c r="P88" s="33">
        <v>1995</v>
      </c>
      <c r="Q88" s="33">
        <v>1994</v>
      </c>
      <c r="R88" s="33">
        <v>1993</v>
      </c>
      <c r="S88" s="33">
        <v>1992</v>
      </c>
      <c r="T88" s="33">
        <v>1991</v>
      </c>
      <c r="U88" s="33">
        <v>1990</v>
      </c>
    </row>
    <row r="89" spans="1:21" ht="12.75">
      <c r="A89" s="26" t="s">
        <v>57</v>
      </c>
      <c r="B89" s="27" t="s">
        <v>50</v>
      </c>
      <c r="C89" s="46">
        <f aca="true" t="shared" si="21" ref="C89:U89">((C31+C32)/C51)*100</f>
        <v>26.597977975435555</v>
      </c>
      <c r="D89" s="46">
        <f t="shared" si="21"/>
        <v>29.177602277826196</v>
      </c>
      <c r="E89" s="46">
        <f t="shared" si="21"/>
        <v>18.257505716303086</v>
      </c>
      <c r="F89" s="46">
        <f t="shared" si="21"/>
        <v>10.13257988654793</v>
      </c>
      <c r="G89" s="46">
        <f t="shared" si="21"/>
        <v>8.018069374717617</v>
      </c>
      <c r="H89" s="46">
        <f t="shared" si="21"/>
        <v>2.5050984848586744</v>
      </c>
      <c r="I89" s="46">
        <f t="shared" si="21"/>
        <v>4.994833149930165</v>
      </c>
      <c r="J89" s="46">
        <f t="shared" si="21"/>
        <v>6.829823206631527</v>
      </c>
      <c r="K89" s="46">
        <f t="shared" si="21"/>
        <v>9.327038742895361</v>
      </c>
      <c r="L89" s="46">
        <f t="shared" si="21"/>
        <v>10.821114604853117</v>
      </c>
      <c r="M89" s="46">
        <f t="shared" si="21"/>
        <v>7.586988124704246</v>
      </c>
      <c r="N89" s="46">
        <f t="shared" si="21"/>
        <v>9.829373109065518</v>
      </c>
      <c r="O89" s="46">
        <f t="shared" si="21"/>
        <v>12.817446388929248</v>
      </c>
      <c r="P89" s="46">
        <f t="shared" si="21"/>
        <v>22.4377996652924</v>
      </c>
      <c r="Q89" s="46">
        <f t="shared" si="21"/>
        <v>26.507177262280084</v>
      </c>
      <c r="R89" s="46">
        <f t="shared" si="21"/>
        <v>18.81547483081524</v>
      </c>
      <c r="S89" s="46">
        <f t="shared" si="21"/>
        <v>12.976029939510974</v>
      </c>
      <c r="T89" s="46">
        <f t="shared" si="21"/>
        <v>10.366051599987241</v>
      </c>
      <c r="U89" s="46">
        <f t="shared" si="21"/>
        <v>7.841882659627737</v>
      </c>
    </row>
    <row r="90" spans="1:21" ht="12.75">
      <c r="A90" s="26" t="s">
        <v>58</v>
      </c>
      <c r="B90" s="27" t="s">
        <v>50</v>
      </c>
      <c r="C90" s="46">
        <f aca="true" t="shared" si="22" ref="C90:U90">(C31/C20)*100</f>
        <v>18.456694999655497</v>
      </c>
      <c r="D90" s="46">
        <f t="shared" si="22"/>
        <v>24.60860765546927</v>
      </c>
      <c r="E90" s="46">
        <f t="shared" si="22"/>
        <v>20.389444245650665</v>
      </c>
      <c r="F90" s="46">
        <f t="shared" si="22"/>
        <v>15.4017229346139</v>
      </c>
      <c r="G90" s="46">
        <f t="shared" si="22"/>
        <v>11.796772714182342</v>
      </c>
      <c r="H90" s="46">
        <f t="shared" si="22"/>
        <v>3.0527638059666398</v>
      </c>
      <c r="I90" s="46">
        <f t="shared" si="22"/>
        <v>6.844340325838043</v>
      </c>
      <c r="J90" s="46">
        <f t="shared" si="22"/>
        <v>10.74538179008407</v>
      </c>
      <c r="K90" s="46">
        <f t="shared" si="22"/>
        <v>11.550134542824791</v>
      </c>
      <c r="L90" s="46">
        <f t="shared" si="22"/>
        <v>17.16990125425151</v>
      </c>
      <c r="M90" s="46">
        <f t="shared" si="22"/>
        <v>12.648430026921936</v>
      </c>
      <c r="N90" s="46">
        <f t="shared" si="22"/>
        <v>15.85025097536523</v>
      </c>
      <c r="O90" s="46">
        <f t="shared" si="22"/>
        <v>16.954404138565582</v>
      </c>
      <c r="P90" s="46">
        <f t="shared" si="22"/>
        <v>29.617687926223983</v>
      </c>
      <c r="Q90" s="46">
        <f t="shared" si="22"/>
        <v>43.72721317748663</v>
      </c>
      <c r="R90" s="46">
        <f t="shared" si="22"/>
        <v>30.75126869674972</v>
      </c>
      <c r="S90" s="46">
        <f t="shared" si="22"/>
        <v>23.09839185225755</v>
      </c>
      <c r="T90" s="46">
        <f t="shared" si="22"/>
        <v>14.564361925055094</v>
      </c>
      <c r="U90" s="46">
        <f t="shared" si="22"/>
        <v>15.019261775273888</v>
      </c>
    </row>
    <row r="91" spans="1:21" ht="12.75">
      <c r="A91" s="26" t="s">
        <v>101</v>
      </c>
      <c r="B91" s="27" t="s">
        <v>50</v>
      </c>
      <c r="C91" s="46">
        <f aca="true" t="shared" si="23" ref="C91:U91">((C31+C32)/C78)*100</f>
        <v>21.057939201195623</v>
      </c>
      <c r="D91" s="46">
        <f t="shared" si="23"/>
        <v>26.63152627981177</v>
      </c>
      <c r="E91" s="46">
        <f t="shared" si="23"/>
        <v>23.360430982593932</v>
      </c>
      <c r="F91" s="46">
        <f t="shared" si="23"/>
        <v>16.69461125535609</v>
      </c>
      <c r="G91" s="46">
        <f t="shared" si="23"/>
        <v>12.896311180649953</v>
      </c>
      <c r="H91" s="46">
        <f t="shared" si="23"/>
        <v>4.28615128628604</v>
      </c>
      <c r="I91" s="46">
        <f t="shared" si="23"/>
        <v>7.274689690966395</v>
      </c>
      <c r="J91" s="46">
        <f t="shared" si="23"/>
        <v>12.484215039401532</v>
      </c>
      <c r="K91" s="46">
        <f t="shared" si="23"/>
        <v>15.870549456496832</v>
      </c>
      <c r="L91" s="46">
        <f t="shared" si="23"/>
        <v>19.358379271850502</v>
      </c>
      <c r="M91" s="46">
        <f t="shared" si="23"/>
        <v>13.592676804922474</v>
      </c>
      <c r="N91" s="46">
        <f t="shared" si="23"/>
        <v>18.01390771733116</v>
      </c>
      <c r="O91" s="46">
        <f t="shared" si="23"/>
        <v>19.844025696984325</v>
      </c>
      <c r="P91" s="46">
        <f t="shared" si="23"/>
        <v>33.897750936680126</v>
      </c>
      <c r="Q91" s="46">
        <f t="shared" si="23"/>
        <v>39.08630843436073</v>
      </c>
      <c r="R91" s="46">
        <f t="shared" si="23"/>
        <v>33.97735361966959</v>
      </c>
      <c r="S91" s="46">
        <f t="shared" si="23"/>
        <v>25.512963758822888</v>
      </c>
      <c r="T91" s="46">
        <f t="shared" si="23"/>
        <v>23.441085909533676</v>
      </c>
      <c r="U91" s="46">
        <f t="shared" si="23"/>
        <v>17.44718055970364</v>
      </c>
    </row>
    <row r="92" spans="1:21" ht="12.75">
      <c r="A92" s="26" t="s">
        <v>59</v>
      </c>
      <c r="B92" s="27" t="s">
        <v>50</v>
      </c>
      <c r="C92" s="46">
        <f aca="true" t="shared" si="24" ref="C92:U92">(C50/C59)*100</f>
        <v>134.1684627568495</v>
      </c>
      <c r="D92" s="46">
        <f t="shared" si="24"/>
        <v>122.55798137630556</v>
      </c>
      <c r="E92" s="46">
        <f t="shared" si="24"/>
        <v>110.47664608856496</v>
      </c>
      <c r="F92" s="46">
        <f t="shared" si="24"/>
        <v>110.56844986361195</v>
      </c>
      <c r="G92" s="46">
        <f t="shared" si="24"/>
        <v>86.62826457411705</v>
      </c>
      <c r="H92" s="46">
        <f t="shared" si="24"/>
        <v>107.39021858998161</v>
      </c>
      <c r="I92" s="46">
        <f t="shared" si="24"/>
        <v>123.34940338920124</v>
      </c>
      <c r="J92" s="46">
        <f t="shared" si="24"/>
        <v>91.83931170140424</v>
      </c>
      <c r="K92" s="46">
        <f t="shared" si="24"/>
        <v>139.5636764833395</v>
      </c>
      <c r="L92" s="46">
        <f t="shared" si="24"/>
        <v>150.44376943782137</v>
      </c>
      <c r="M92" s="46">
        <f t="shared" si="24"/>
        <v>157.35591757692643</v>
      </c>
      <c r="N92" s="46">
        <f t="shared" si="24"/>
        <v>153.87907334973548</v>
      </c>
      <c r="O92" s="46">
        <f t="shared" si="24"/>
        <v>162.7991440584885</v>
      </c>
      <c r="P92" s="46">
        <f t="shared" si="24"/>
        <v>217.62928543984762</v>
      </c>
      <c r="Q92" s="46">
        <f t="shared" si="24"/>
        <v>216.12214900242725</v>
      </c>
      <c r="R92" s="46">
        <f t="shared" si="24"/>
        <v>155.29909218477047</v>
      </c>
      <c r="S92" s="46">
        <f t="shared" si="24"/>
        <v>161.3636178507485</v>
      </c>
      <c r="T92" s="46">
        <f t="shared" si="24"/>
        <v>136.19358954976232</v>
      </c>
      <c r="U92" s="46">
        <f t="shared" si="24"/>
        <v>152.68805974432567</v>
      </c>
    </row>
    <row r="93" spans="1:21" ht="12.75">
      <c r="A93" s="26" t="s">
        <v>60</v>
      </c>
      <c r="B93" s="27" t="s">
        <v>50</v>
      </c>
      <c r="C93" s="46">
        <f aca="true" t="shared" si="25" ref="C93:U93">((C50-C46)/C59)*100</f>
        <v>66.76050821784278</v>
      </c>
      <c r="D93" s="46">
        <f t="shared" si="25"/>
        <v>74.9232543531065</v>
      </c>
      <c r="E93" s="46">
        <f t="shared" si="25"/>
        <v>49.17491650319968</v>
      </c>
      <c r="F93" s="46">
        <f t="shared" si="25"/>
        <v>51.072873918496676</v>
      </c>
      <c r="G93" s="46">
        <f t="shared" si="25"/>
        <v>34.03282091148803</v>
      </c>
      <c r="H93" s="46">
        <f t="shared" si="25"/>
        <v>54.549198552304645</v>
      </c>
      <c r="I93" s="46">
        <f t="shared" si="25"/>
        <v>56.450946570949114</v>
      </c>
      <c r="J93" s="46">
        <f t="shared" si="25"/>
        <v>44.63573458759708</v>
      </c>
      <c r="K93" s="46">
        <f t="shared" si="25"/>
        <v>70.52302212264578</v>
      </c>
      <c r="L93" s="46">
        <f t="shared" si="25"/>
        <v>80.95736907296171</v>
      </c>
      <c r="M93" s="46">
        <f t="shared" si="25"/>
        <v>74.53209348593333</v>
      </c>
      <c r="N93" s="46">
        <f t="shared" si="25"/>
        <v>88.44417157517654</v>
      </c>
      <c r="O93" s="46">
        <f t="shared" si="25"/>
        <v>86.46563653694483</v>
      </c>
      <c r="P93" s="46">
        <f t="shared" si="25"/>
        <v>104.07673408008044</v>
      </c>
      <c r="Q93" s="46">
        <f t="shared" si="25"/>
        <v>88.27952849111433</v>
      </c>
      <c r="R93" s="46">
        <f t="shared" si="25"/>
        <v>74.14315988430367</v>
      </c>
      <c r="S93" s="46">
        <f t="shared" si="25"/>
        <v>70.36399743900115</v>
      </c>
      <c r="T93" s="46">
        <f t="shared" si="25"/>
        <v>67.19343836438338</v>
      </c>
      <c r="U93" s="46">
        <f t="shared" si="25"/>
        <v>62.17509274400052</v>
      </c>
    </row>
    <row r="94" spans="1:21" ht="12.75">
      <c r="A94" s="26" t="s">
        <v>61</v>
      </c>
      <c r="B94" s="27" t="s">
        <v>50</v>
      </c>
      <c r="C94" s="46">
        <f aca="true" t="shared" si="26" ref="C94:U94">((C31+C32)/C33)*100</f>
        <v>391.16258637110207</v>
      </c>
      <c r="D94" s="46">
        <f t="shared" si="26"/>
        <v>966.9759856454428</v>
      </c>
      <c r="E94" s="46">
        <f t="shared" si="26"/>
        <v>672.3552657516694</v>
      </c>
      <c r="F94" s="46">
        <f t="shared" si="26"/>
        <v>457.354375445923</v>
      </c>
      <c r="G94" s="46">
        <f t="shared" si="26"/>
        <v>340.1179977387193</v>
      </c>
      <c r="H94" s="46">
        <f t="shared" si="26"/>
        <v>61.67472846616497</v>
      </c>
      <c r="I94" s="46">
        <f t="shared" si="26"/>
        <v>174.10714285714286</v>
      </c>
      <c r="J94" s="46">
        <f t="shared" si="26"/>
        <v>225.7614656423855</v>
      </c>
      <c r="K94" s="46">
        <f t="shared" si="26"/>
        <v>267.23595933127035</v>
      </c>
      <c r="L94" s="46">
        <f t="shared" si="26"/>
        <v>320.25094932927664</v>
      </c>
      <c r="M94" s="46">
        <f t="shared" si="26"/>
        <v>265.7147638850344</v>
      </c>
      <c r="N94" s="46">
        <f t="shared" si="26"/>
        <v>467.6859760747827</v>
      </c>
      <c r="O94" s="46">
        <f t="shared" si="26"/>
        <v>423.05496924447664</v>
      </c>
      <c r="P94" s="46">
        <f t="shared" si="26"/>
        <v>700.106470571534</v>
      </c>
      <c r="Q94" s="46">
        <f t="shared" si="26"/>
        <v>658.7443472520218</v>
      </c>
      <c r="R94" s="46">
        <f t="shared" si="26"/>
        <v>308.0485887855348</v>
      </c>
      <c r="S94" s="46">
        <f t="shared" si="26"/>
        <v>187.9144267635255</v>
      </c>
      <c r="T94" s="46">
        <f t="shared" si="26"/>
        <v>98.8736174624274</v>
      </c>
      <c r="U94" s="46">
        <f t="shared" si="26"/>
        <v>99.88293039433735</v>
      </c>
    </row>
    <row r="95" spans="1:21" ht="12.75">
      <c r="A95" s="26" t="s">
        <v>62</v>
      </c>
      <c r="B95" s="27" t="s">
        <v>50</v>
      </c>
      <c r="C95" s="46">
        <f aca="true" t="shared" si="27" ref="C95:U95">(C53/C61)*100</f>
        <v>47.09047204064255</v>
      </c>
      <c r="D95" s="46">
        <f t="shared" si="27"/>
        <v>40.380087103179854</v>
      </c>
      <c r="E95" s="46">
        <f t="shared" si="27"/>
        <v>37.56608521435906</v>
      </c>
      <c r="F95" s="46">
        <f t="shared" si="27"/>
        <v>34.58734045047287</v>
      </c>
      <c r="G95" s="46">
        <f t="shared" si="27"/>
        <v>35.46988559509948</v>
      </c>
      <c r="H95" s="46">
        <f t="shared" si="27"/>
        <v>23.100740601036133</v>
      </c>
      <c r="I95" s="46">
        <f t="shared" si="27"/>
        <v>48.76633469862608</v>
      </c>
      <c r="J95" s="46">
        <f t="shared" si="27"/>
        <v>40.503874445365895</v>
      </c>
      <c r="K95" s="46">
        <f t="shared" si="27"/>
        <v>40.87111876947593</v>
      </c>
      <c r="L95" s="46">
        <f t="shared" si="27"/>
        <v>32.24765011890774</v>
      </c>
      <c r="M95" s="46">
        <f t="shared" si="27"/>
        <v>28.49630014923285</v>
      </c>
      <c r="N95" s="46">
        <f t="shared" si="27"/>
        <v>34.32580894157128</v>
      </c>
      <c r="O95" s="46">
        <f t="shared" si="27"/>
        <v>38.830816108363194</v>
      </c>
      <c r="P95" s="46">
        <f t="shared" si="27"/>
        <v>39.85101189523819</v>
      </c>
      <c r="Q95" s="46">
        <f t="shared" si="27"/>
        <v>41.52384132560193</v>
      </c>
      <c r="R95" s="46">
        <f t="shared" si="27"/>
        <v>42.84914437047616</v>
      </c>
      <c r="S95" s="46">
        <f t="shared" si="27"/>
        <v>35.9325531634446</v>
      </c>
      <c r="T95" s="46">
        <f t="shared" si="27"/>
        <v>-8.061399163801527</v>
      </c>
      <c r="U95" s="46">
        <f t="shared" si="27"/>
        <v>10.54625340409452</v>
      </c>
    </row>
    <row r="96" spans="1:21" ht="12.75">
      <c r="A96" s="26" t="s">
        <v>63</v>
      </c>
      <c r="B96" s="27" t="s">
        <v>50</v>
      </c>
      <c r="C96" s="46">
        <f aca="true" t="shared" si="28" ref="C96:U96">(C59/C61)*100</f>
        <v>36.19647598620177</v>
      </c>
      <c r="D96" s="46">
        <f t="shared" si="28"/>
        <v>42.9925661585694</v>
      </c>
      <c r="E96" s="46">
        <f t="shared" si="28"/>
        <v>39.0926839851678</v>
      </c>
      <c r="F96" s="46">
        <f t="shared" si="28"/>
        <v>33.33002371037093</v>
      </c>
      <c r="G96" s="46">
        <f t="shared" si="28"/>
        <v>40.86913723407467</v>
      </c>
      <c r="H96" s="46">
        <f t="shared" si="28"/>
        <v>42.78284242965601</v>
      </c>
      <c r="I96" s="46">
        <f t="shared" si="28"/>
        <v>32.36065021217836</v>
      </c>
      <c r="J96" s="46">
        <f t="shared" si="28"/>
        <v>39.37515426498459</v>
      </c>
      <c r="K96" s="46">
        <f t="shared" si="28"/>
        <v>32.23598877554545</v>
      </c>
      <c r="L96" s="46">
        <f t="shared" si="28"/>
        <v>37.61199191562225</v>
      </c>
      <c r="M96" s="46">
        <f t="shared" si="28"/>
        <v>36.533454779470674</v>
      </c>
      <c r="N96" s="46">
        <f t="shared" si="28"/>
        <v>34.36791811905929</v>
      </c>
      <c r="O96" s="46">
        <f t="shared" si="28"/>
        <v>35.8011167440806</v>
      </c>
      <c r="P96" s="46">
        <f t="shared" si="28"/>
        <v>25.69636849077507</v>
      </c>
      <c r="Q96" s="46">
        <f t="shared" si="28"/>
        <v>25.527589079552904</v>
      </c>
      <c r="R96" s="46">
        <f t="shared" si="28"/>
        <v>28.55819590125811</v>
      </c>
      <c r="S96" s="46">
        <f t="shared" si="28"/>
        <v>26.737686293228336</v>
      </c>
      <c r="T96" s="46">
        <f t="shared" si="28"/>
        <v>35.06369064679522</v>
      </c>
      <c r="U96" s="46">
        <f t="shared" si="28"/>
        <v>29.9290513871616</v>
      </c>
    </row>
    <row r="97" spans="1:21" ht="12.75">
      <c r="A97" s="28" t="s">
        <v>64</v>
      </c>
      <c r="B97" s="29" t="s">
        <v>50</v>
      </c>
      <c r="C97" s="49">
        <f aca="true" t="shared" si="29" ref="C97:U97">((C55+C54)/C61)*100</f>
        <v>16.713051973155682</v>
      </c>
      <c r="D97" s="49">
        <f t="shared" si="29"/>
        <v>16.627346738250743</v>
      </c>
      <c r="E97" s="49">
        <f t="shared" si="29"/>
        <v>23.341230800473127</v>
      </c>
      <c r="F97" s="49">
        <f t="shared" si="29"/>
        <v>32.08263583915619</v>
      </c>
      <c r="G97" s="49">
        <f t="shared" si="29"/>
        <v>23.660977170825852</v>
      </c>
      <c r="H97" s="49">
        <f t="shared" si="29"/>
        <v>34.11641696930786</v>
      </c>
      <c r="I97" s="49">
        <f t="shared" si="29"/>
        <v>18.87301508919555</v>
      </c>
      <c r="J97" s="49">
        <f t="shared" si="29"/>
        <v>20.12097128964951</v>
      </c>
      <c r="K97" s="49">
        <f t="shared" si="29"/>
        <v>26.89289245497862</v>
      </c>
      <c r="L97" s="49">
        <f t="shared" si="29"/>
        <v>30.140357965470006</v>
      </c>
      <c r="M97" s="49">
        <f t="shared" si="29"/>
        <v>34.970245071296475</v>
      </c>
      <c r="N97" s="49">
        <f t="shared" si="29"/>
        <v>31.30627293936942</v>
      </c>
      <c r="O97" s="49">
        <f t="shared" si="29"/>
        <v>25.368067147556207</v>
      </c>
      <c r="P97" s="49">
        <f t="shared" si="29"/>
        <v>34.45261961398675</v>
      </c>
      <c r="Q97" s="49">
        <f t="shared" si="29"/>
        <v>32.94856959484517</v>
      </c>
      <c r="R97" s="49">
        <f t="shared" si="29"/>
        <v>28.59265972826573</v>
      </c>
      <c r="S97" s="49">
        <f t="shared" si="29"/>
        <v>37.32976054332706</v>
      </c>
      <c r="T97" s="49">
        <f t="shared" si="29"/>
        <v>72.99770851700632</v>
      </c>
      <c r="U97" s="49">
        <f t="shared" si="29"/>
        <v>59.524695208743886</v>
      </c>
    </row>
    <row r="98" spans="1:12" ht="12.75">
      <c r="A98" s="10"/>
      <c r="B98" s="6"/>
      <c r="L98" s="8"/>
    </row>
    <row r="99" spans="1:12" ht="15">
      <c r="A99" s="5" t="s">
        <v>103</v>
      </c>
      <c r="B99" s="12"/>
      <c r="L99" s="8"/>
    </row>
    <row r="100" spans="1:12" ht="14.25">
      <c r="A100" s="14" t="s">
        <v>6</v>
      </c>
      <c r="B100" s="12"/>
      <c r="L100" s="8"/>
    </row>
    <row r="101" spans="1:21" ht="12.75">
      <c r="A101" s="24"/>
      <c r="B101" s="30"/>
      <c r="C101" s="33">
        <v>2008</v>
      </c>
      <c r="D101" s="33">
        <v>2007</v>
      </c>
      <c r="E101" s="33">
        <v>2006</v>
      </c>
      <c r="F101" s="33">
        <v>2005</v>
      </c>
      <c r="G101" s="33">
        <v>2004</v>
      </c>
      <c r="H101" s="33">
        <v>2003</v>
      </c>
      <c r="I101" s="33">
        <v>2002</v>
      </c>
      <c r="J101" s="33">
        <v>2001</v>
      </c>
      <c r="K101" s="33">
        <v>2000</v>
      </c>
      <c r="L101" s="33">
        <v>1999</v>
      </c>
      <c r="M101" s="33">
        <v>1998</v>
      </c>
      <c r="N101" s="33">
        <v>1997</v>
      </c>
      <c r="O101" s="33">
        <v>1996</v>
      </c>
      <c r="P101" s="33">
        <v>1995</v>
      </c>
      <c r="Q101" s="33">
        <v>1994</v>
      </c>
      <c r="R101" s="33">
        <v>1993</v>
      </c>
      <c r="S101" s="33">
        <v>1992</v>
      </c>
      <c r="T101" s="33">
        <v>1991</v>
      </c>
      <c r="U101" s="33">
        <v>1990</v>
      </c>
    </row>
    <row r="102" spans="1:21" ht="12.75">
      <c r="A102" s="26" t="s">
        <v>108</v>
      </c>
      <c r="B102" s="27" t="s">
        <v>8</v>
      </c>
      <c r="C102" s="48">
        <f aca="true" t="shared" si="30" ref="C102:U102">C21/(C68+C69)</f>
        <v>0.6346013652229695</v>
      </c>
      <c r="D102" s="48">
        <f t="shared" si="30"/>
        <v>0.6569395700606183</v>
      </c>
      <c r="E102" s="48">
        <f t="shared" si="30"/>
        <v>0.8190867203858306</v>
      </c>
      <c r="F102" s="48">
        <f t="shared" si="30"/>
        <v>0.7189954528744574</v>
      </c>
      <c r="G102" s="48">
        <f t="shared" si="30"/>
        <v>0.777666901104305</v>
      </c>
      <c r="H102" s="48">
        <f t="shared" si="30"/>
        <v>0.7429192443185464</v>
      </c>
      <c r="I102" s="48">
        <f t="shared" si="30"/>
        <v>1.270759437533708</v>
      </c>
      <c r="J102" s="48">
        <f t="shared" si="30"/>
        <v>1.0164898292177236</v>
      </c>
      <c r="K102" s="48">
        <f t="shared" si="30"/>
        <v>0.7479300083671351</v>
      </c>
      <c r="L102" s="48">
        <f t="shared" si="30"/>
        <v>0.849283839548124</v>
      </c>
      <c r="M102" s="48">
        <f t="shared" si="30"/>
        <v>0.5750709904719089</v>
      </c>
      <c r="N102" s="48">
        <f t="shared" si="30"/>
        <v>0.6498768572683452</v>
      </c>
      <c r="O102" s="48">
        <f t="shared" si="30"/>
        <v>1.0494499384310927</v>
      </c>
      <c r="P102" s="48">
        <f t="shared" si="30"/>
        <v>0.8105858258268619</v>
      </c>
      <c r="Q102" s="48">
        <f t="shared" si="30"/>
        <v>0.8276460908805131</v>
      </c>
      <c r="R102" s="48">
        <f t="shared" si="30"/>
        <v>1.1032026026629238</v>
      </c>
      <c r="S102" s="48">
        <f t="shared" si="30"/>
        <v>0.8705158495631892</v>
      </c>
      <c r="T102" s="48">
        <f t="shared" si="30"/>
        <v>0.9388305260233845</v>
      </c>
      <c r="U102" s="48">
        <f t="shared" si="30"/>
        <v>0.7971872587765757</v>
      </c>
    </row>
    <row r="103" spans="1:21" ht="12.75">
      <c r="A103" s="26" t="s">
        <v>109</v>
      </c>
      <c r="B103" s="27" t="s">
        <v>8</v>
      </c>
      <c r="C103" s="48">
        <f aca="true" t="shared" si="31" ref="C103:U103">C22/(C68+C69)</f>
        <v>0.7490713591045494</v>
      </c>
      <c r="D103" s="48">
        <f t="shared" si="31"/>
        <v>0.7719565482366305</v>
      </c>
      <c r="E103" s="48">
        <f t="shared" si="31"/>
        <v>0.7229331847713167</v>
      </c>
      <c r="F103" s="48">
        <f t="shared" si="31"/>
        <v>0.5818492663919789</v>
      </c>
      <c r="G103" s="48">
        <f t="shared" si="31"/>
        <v>0.616537992069568</v>
      </c>
      <c r="H103" s="48">
        <f t="shared" si="31"/>
        <v>0.6925008446965397</v>
      </c>
      <c r="I103" s="48">
        <f t="shared" si="31"/>
        <v>0.7947467655748603</v>
      </c>
      <c r="J103" s="48">
        <f t="shared" si="31"/>
        <v>0.6234245179706075</v>
      </c>
      <c r="K103" s="48">
        <f t="shared" si="31"/>
        <v>0.7400201166179237</v>
      </c>
      <c r="L103" s="48">
        <f t="shared" si="31"/>
        <v>1.0978692324197017</v>
      </c>
      <c r="M103" s="48">
        <f t="shared" si="31"/>
        <v>0.9744755421194842</v>
      </c>
      <c r="N103" s="48">
        <f t="shared" si="31"/>
        <v>0.7929898494813873</v>
      </c>
      <c r="O103" s="48">
        <f t="shared" si="31"/>
        <v>0.8305730819276385</v>
      </c>
      <c r="P103" s="48">
        <f t="shared" si="31"/>
        <v>0.8979148637238807</v>
      </c>
      <c r="Q103" s="48">
        <f t="shared" si="31"/>
        <v>1.0554115754540494</v>
      </c>
      <c r="R103" s="48">
        <f t="shared" si="31"/>
        <v>0.8207122234384595</v>
      </c>
      <c r="S103" s="48">
        <f t="shared" si="31"/>
        <v>0.9106262075547504</v>
      </c>
      <c r="T103" s="48">
        <f t="shared" si="31"/>
        <v>0.8778457158009041</v>
      </c>
      <c r="U103" s="48">
        <f t="shared" si="31"/>
        <v>0.7965480547499556</v>
      </c>
    </row>
    <row r="104" spans="1:21" ht="12.75">
      <c r="A104" s="26" t="s">
        <v>110</v>
      </c>
      <c r="B104" s="27" t="s">
        <v>8</v>
      </c>
      <c r="C104" s="48">
        <f aca="true" t="shared" si="32" ref="C104:U104">C23/(C68+C69)</f>
        <v>0.06840244343520605</v>
      </c>
      <c r="D104" s="48">
        <f t="shared" si="32"/>
        <v>0.0797164992433994</v>
      </c>
      <c r="E104" s="48">
        <f t="shared" si="32"/>
        <v>0.11329603134873857</v>
      </c>
      <c r="F104" s="48">
        <f t="shared" si="32"/>
        <v>0.10140778491407652</v>
      </c>
      <c r="G104" s="48">
        <f t="shared" si="32"/>
        <v>0.13181888215557025</v>
      </c>
      <c r="H104" s="48">
        <f t="shared" si="32"/>
        <v>0.13540003167892467</v>
      </c>
      <c r="I104" s="48">
        <f t="shared" si="32"/>
        <v>0.14988442413771172</v>
      </c>
      <c r="J104" s="48">
        <f t="shared" si="32"/>
        <v>0.1266264716685913</v>
      </c>
      <c r="K104" s="48">
        <f t="shared" si="32"/>
        <v>0.13673506351558515</v>
      </c>
      <c r="L104" s="48">
        <f t="shared" si="32"/>
        <v>0.1769861882450389</v>
      </c>
      <c r="M104" s="48">
        <f t="shared" si="32"/>
        <v>0.14415800680119195</v>
      </c>
      <c r="N104" s="48">
        <f t="shared" si="32"/>
        <v>0.12312323837058073</v>
      </c>
      <c r="O104" s="48">
        <f t="shared" si="32"/>
        <v>0.15378671101900804</v>
      </c>
      <c r="P104" s="48">
        <f t="shared" si="32"/>
        <v>0.20740478784933963</v>
      </c>
      <c r="Q104" s="48">
        <f t="shared" si="32"/>
        <v>0.26649368575293286</v>
      </c>
      <c r="R104" s="48">
        <f t="shared" si="32"/>
        <v>0.2475186853450194</v>
      </c>
      <c r="S104" s="48">
        <f t="shared" si="32"/>
        <v>0.24774875456453982</v>
      </c>
      <c r="T104" s="48">
        <f t="shared" si="32"/>
        <v>0.2917924063738983</v>
      </c>
      <c r="U104" s="48">
        <f t="shared" si="32"/>
        <v>0.20846086975578754</v>
      </c>
    </row>
    <row r="105" spans="1:21" ht="14.25">
      <c r="A105" s="26" t="s">
        <v>111</v>
      </c>
      <c r="B105" s="27" t="s">
        <v>8</v>
      </c>
      <c r="C105" s="48">
        <f aca="true" t="shared" si="33" ref="C105:N105">C24/(C68+C69)</f>
        <v>1.1186359636084147</v>
      </c>
      <c r="D105" s="48">
        <f t="shared" si="33"/>
        <v>0.7732419070496153</v>
      </c>
      <c r="E105" s="48">
        <f t="shared" si="33"/>
        <v>0.6212879680914626</v>
      </c>
      <c r="F105" s="48">
        <f t="shared" si="33"/>
        <v>0.538034512735213</v>
      </c>
      <c r="G105" s="48">
        <f t="shared" si="33"/>
        <v>0.5740733792469203</v>
      </c>
      <c r="H105" s="48">
        <f t="shared" si="33"/>
        <v>0.6558596363385086</v>
      </c>
      <c r="I105" s="48">
        <f t="shared" si="33"/>
        <v>0.6356816187765252</v>
      </c>
      <c r="J105" s="48">
        <f t="shared" si="33"/>
        <v>0.563384401230012</v>
      </c>
      <c r="K105" s="48">
        <f t="shared" si="33"/>
        <v>0.5800862185508205</v>
      </c>
      <c r="L105" s="48">
        <f t="shared" si="33"/>
        <v>0.5467961768184063</v>
      </c>
      <c r="M105" s="48">
        <f t="shared" si="33"/>
        <v>0.5935930648551125</v>
      </c>
      <c r="N105" s="48">
        <f t="shared" si="33"/>
        <v>0.4778796911045443</v>
      </c>
      <c r="O105" s="48"/>
      <c r="P105" s="48"/>
      <c r="Q105" s="48"/>
      <c r="R105" s="48"/>
      <c r="S105" s="48"/>
      <c r="T105" s="48"/>
      <c r="U105" s="48"/>
    </row>
    <row r="106" spans="1:21" ht="12.75">
      <c r="A106" s="26" t="s">
        <v>112</v>
      </c>
      <c r="B106" s="27" t="s">
        <v>8</v>
      </c>
      <c r="C106" s="48">
        <f aca="true" t="shared" si="34" ref="C106:U106">C26/(C68+C69)</f>
        <v>1.0675689008450253</v>
      </c>
      <c r="D106" s="48">
        <f t="shared" si="34"/>
        <v>1.089188299893274</v>
      </c>
      <c r="E106" s="48">
        <f t="shared" si="34"/>
        <v>1.0603428902847978</v>
      </c>
      <c r="F106" s="48">
        <f t="shared" si="34"/>
        <v>0.8635004692884813</v>
      </c>
      <c r="G106" s="48">
        <f t="shared" si="34"/>
        <v>0.8769401976460971</v>
      </c>
      <c r="H106" s="48">
        <f t="shared" si="34"/>
        <v>0.9844391865605976</v>
      </c>
      <c r="I106" s="48">
        <f t="shared" si="34"/>
        <v>1.2561436434147026</v>
      </c>
      <c r="J106" s="48">
        <f t="shared" si="34"/>
        <v>0.9710672314900273</v>
      </c>
      <c r="K106" s="48">
        <f t="shared" si="34"/>
        <v>1.0286862762803988</v>
      </c>
      <c r="L106" s="48">
        <f t="shared" si="34"/>
        <v>1.2978290645629686</v>
      </c>
      <c r="M106" s="48">
        <f t="shared" si="34"/>
        <v>1.2199731438768628</v>
      </c>
      <c r="N106" s="48">
        <f t="shared" si="34"/>
        <v>1.0012688909722336</v>
      </c>
      <c r="O106" s="48">
        <f t="shared" si="34"/>
        <v>1.1592576989544243</v>
      </c>
      <c r="P106" s="48">
        <f t="shared" si="34"/>
        <v>1.353755344138052</v>
      </c>
      <c r="Q106" s="48">
        <f t="shared" si="34"/>
        <v>1.4072819913147745</v>
      </c>
      <c r="R106" s="48">
        <f t="shared" si="34"/>
        <v>1.26868629851547</v>
      </c>
      <c r="S106" s="48">
        <f t="shared" si="34"/>
        <v>1.3068303204742322</v>
      </c>
      <c r="T106" s="48">
        <f t="shared" si="34"/>
        <v>1.3658804515265537</v>
      </c>
      <c r="U106" s="48">
        <f t="shared" si="34"/>
        <v>1.158862289884505</v>
      </c>
    </row>
    <row r="107" spans="1:21" ht="12.75">
      <c r="A107" s="26" t="s">
        <v>113</v>
      </c>
      <c r="B107" s="27" t="s">
        <v>8</v>
      </c>
      <c r="C107" s="48">
        <f aca="true" t="shared" si="35" ref="C107:U107">C27/(C68+C69)</f>
        <v>0.38824762577943206</v>
      </c>
      <c r="D107" s="48">
        <f t="shared" si="35"/>
        <v>0.28783339923240087</v>
      </c>
      <c r="E107" s="48">
        <f t="shared" si="35"/>
        <v>0.36582992878712034</v>
      </c>
      <c r="F107" s="48">
        <f t="shared" si="35"/>
        <v>0.3563149801473457</v>
      </c>
      <c r="G107" s="48">
        <f t="shared" si="35"/>
        <v>0.41325182035104974</v>
      </c>
      <c r="H107" s="48">
        <f t="shared" si="35"/>
        <v>0.5126251283871434</v>
      </c>
      <c r="I107" s="48">
        <f t="shared" si="35"/>
        <v>0.6202607579650632</v>
      </c>
      <c r="J107" s="48">
        <f t="shared" si="35"/>
        <v>0.467431437888261</v>
      </c>
      <c r="K107" s="48">
        <f t="shared" si="35"/>
        <v>0.4616314921634446</v>
      </c>
      <c r="L107" s="48">
        <f t="shared" si="35"/>
        <v>0.44101312815292726</v>
      </c>
      <c r="M107" s="48">
        <f t="shared" si="35"/>
        <v>0.4081442602409449</v>
      </c>
      <c r="N107" s="48">
        <f t="shared" si="35"/>
        <v>0.40264901549777016</v>
      </c>
      <c r="O107" s="48">
        <f t="shared" si="35"/>
        <v>0.4356367491292281</v>
      </c>
      <c r="P107" s="48">
        <f t="shared" si="35"/>
        <v>0.5031391569942679</v>
      </c>
      <c r="Q107" s="48">
        <f t="shared" si="35"/>
        <v>0.603732742440362</v>
      </c>
      <c r="R107" s="48">
        <f t="shared" si="35"/>
        <v>0.7297486965708466</v>
      </c>
      <c r="S107" s="48">
        <f t="shared" si="35"/>
        <v>0.6777596011315533</v>
      </c>
      <c r="T107" s="48">
        <f t="shared" si="35"/>
        <v>0.6949212732644764</v>
      </c>
      <c r="U107" s="48">
        <f t="shared" si="35"/>
        <v>0.5952389649034375</v>
      </c>
    </row>
    <row r="108" spans="1:21" ht="12.75">
      <c r="A108" s="26" t="s">
        <v>114</v>
      </c>
      <c r="B108" s="27" t="s">
        <v>8</v>
      </c>
      <c r="C108" s="48">
        <f aca="true" t="shared" si="36" ref="C108:U108">C28/(C68+C69)</f>
        <v>0.2922973185100166</v>
      </c>
      <c r="D108" s="48">
        <f t="shared" si="36"/>
        <v>0.23420331596174415</v>
      </c>
      <c r="E108" s="48">
        <f t="shared" si="36"/>
        <v>0.30860731183490236</v>
      </c>
      <c r="F108" s="48">
        <f t="shared" si="36"/>
        <v>0.21743458046092948</v>
      </c>
      <c r="G108" s="48">
        <f t="shared" si="36"/>
        <v>0.20814110644453368</v>
      </c>
      <c r="H108" s="48">
        <f t="shared" si="36"/>
        <v>0.25761382313916603</v>
      </c>
      <c r="I108" s="48">
        <f t="shared" si="36"/>
        <v>0.26387498464361425</v>
      </c>
      <c r="J108" s="48">
        <f t="shared" si="36"/>
        <v>0.2080925081669017</v>
      </c>
      <c r="K108" s="48">
        <f t="shared" si="36"/>
        <v>0.2250848066294017</v>
      </c>
      <c r="L108" s="48">
        <f t="shared" si="36"/>
        <v>0.22676376809424725</v>
      </c>
      <c r="M108" s="48">
        <f t="shared" si="36"/>
        <v>0.31073543704113415</v>
      </c>
      <c r="N108" s="48">
        <f t="shared" si="36"/>
        <v>0.2588531491705303</v>
      </c>
      <c r="O108" s="48">
        <f t="shared" si="36"/>
        <v>0.23418994068767235</v>
      </c>
      <c r="P108" s="48">
        <f t="shared" si="36"/>
        <v>0.2661090841481916</v>
      </c>
      <c r="Q108" s="48">
        <f t="shared" si="36"/>
        <v>0.25834911084465406</v>
      </c>
      <c r="R108" s="48">
        <f t="shared" si="36"/>
        <v>0.22176539165169679</v>
      </c>
      <c r="S108" s="48">
        <f t="shared" si="36"/>
        <v>0.22361754264236633</v>
      </c>
      <c r="T108" s="48">
        <f t="shared" si="36"/>
        <v>0.22520139397459532</v>
      </c>
      <c r="U108" s="48">
        <f t="shared" si="36"/>
        <v>0.19406477754482343</v>
      </c>
    </row>
    <row r="109" spans="1:21" ht="12.75">
      <c r="A109" s="26" t="s">
        <v>115</v>
      </c>
      <c r="B109" s="27" t="s">
        <v>8</v>
      </c>
      <c r="C109" s="48">
        <f aca="true" t="shared" si="37" ref="C109:U109">C29/(C68+C69)</f>
        <v>1.0559865546756968</v>
      </c>
      <c r="D109" s="48">
        <f t="shared" si="37"/>
        <v>0.900144565705333</v>
      </c>
      <c r="E109" s="48">
        <f t="shared" si="37"/>
        <v>1.1105128484613604</v>
      </c>
      <c r="F109" s="48">
        <f t="shared" si="37"/>
        <v>1.022312442647552</v>
      </c>
      <c r="G109" s="48">
        <f t="shared" si="37"/>
        <v>1.006147401933352</v>
      </c>
      <c r="H109" s="48">
        <f t="shared" si="37"/>
        <v>1.305575535613887</v>
      </c>
      <c r="I109" s="48">
        <f t="shared" si="37"/>
        <v>1.3385980687112224</v>
      </c>
      <c r="J109" s="48">
        <f t="shared" si="37"/>
        <v>1.015297380868883</v>
      </c>
      <c r="K109" s="48">
        <f t="shared" si="37"/>
        <v>1.3690480726620173</v>
      </c>
      <c r="L109" s="48">
        <f t="shared" si="37"/>
        <v>1.565893996776592</v>
      </c>
      <c r="M109" s="48">
        <f t="shared" si="37"/>
        <v>1.1880551199317915</v>
      </c>
      <c r="N109" s="48">
        <f t="shared" si="37"/>
        <v>1.5137357600035575</v>
      </c>
      <c r="O109" s="48">
        <f t="shared" si="37"/>
        <v>2.4918710372879485</v>
      </c>
      <c r="P109" s="48">
        <f t="shared" si="37"/>
        <v>2.033068726022658</v>
      </c>
      <c r="Q109" s="48">
        <f t="shared" si="37"/>
        <v>2.248749489300134</v>
      </c>
      <c r="R109" s="48">
        <f t="shared" si="37"/>
        <v>1.8573328298873986</v>
      </c>
      <c r="S109" s="48">
        <f t="shared" si="37"/>
        <v>2.2743674092885557</v>
      </c>
      <c r="T109" s="48">
        <f t="shared" si="37"/>
        <v>1.5324155913028106</v>
      </c>
      <c r="U109" s="48">
        <f t="shared" si="37"/>
        <v>1.6933525216294467</v>
      </c>
    </row>
    <row r="110" spans="1:21" ht="12.75">
      <c r="A110" s="26" t="s">
        <v>116</v>
      </c>
      <c r="B110" s="27" t="s">
        <v>8</v>
      </c>
      <c r="C110" s="48">
        <f aca="true" t="shared" si="38" ref="C110:U110">(C33-C32)/(C68+C69)</f>
        <v>0.18003094257296012</v>
      </c>
      <c r="D110" s="48">
        <f t="shared" si="38"/>
        <v>0.03313160687688976</v>
      </c>
      <c r="E110" s="48">
        <f t="shared" si="38"/>
        <v>0.014130885289669019</v>
      </c>
      <c r="F110" s="48">
        <f t="shared" si="38"/>
        <v>0.12637691173148727</v>
      </c>
      <c r="G110" s="48">
        <f t="shared" si="38"/>
        <v>0.15639092702390067</v>
      </c>
      <c r="H110" s="48">
        <f t="shared" si="38"/>
        <v>0.297508178861183</v>
      </c>
      <c r="I110" s="48">
        <f t="shared" si="38"/>
        <v>0.22977988744749422</v>
      </c>
      <c r="J110" s="48">
        <f t="shared" si="38"/>
        <v>0.2296710300102762</v>
      </c>
      <c r="K110" s="48">
        <f t="shared" si="38"/>
        <v>0.14896736608538652</v>
      </c>
      <c r="L110" s="48">
        <f t="shared" si="38"/>
        <v>0.18983366515475852</v>
      </c>
      <c r="M110" s="48">
        <f t="shared" si="38"/>
        <v>0.2346856857125818</v>
      </c>
      <c r="N110" s="48">
        <f t="shared" si="38"/>
        <v>0.12658634215221695</v>
      </c>
      <c r="O110" s="48">
        <f t="shared" si="38"/>
        <v>0.1694390938615353</v>
      </c>
      <c r="P110" s="48">
        <f t="shared" si="38"/>
        <v>0.3039409334379879</v>
      </c>
      <c r="Q110" s="48">
        <f t="shared" si="38"/>
        <v>0.48361203807901076</v>
      </c>
      <c r="R110" s="48">
        <f t="shared" si="38"/>
        <v>0.812925338713594</v>
      </c>
      <c r="S110" s="48">
        <f t="shared" si="38"/>
        <v>0.806580067821897</v>
      </c>
      <c r="T110" s="48">
        <f t="shared" si="38"/>
        <v>1.137877534786232</v>
      </c>
      <c r="U110" s="48">
        <f t="shared" si="38"/>
        <v>0.8816084564866424</v>
      </c>
    </row>
    <row r="111" spans="1:21" ht="12.75">
      <c r="A111" s="32" t="s">
        <v>102</v>
      </c>
      <c r="B111" s="29" t="s">
        <v>8</v>
      </c>
      <c r="C111" s="50">
        <f aca="true" t="shared" si="39" ref="C111:U111">SUM(C102:C110)</f>
        <v>5.55484247375427</v>
      </c>
      <c r="D111" s="50">
        <f t="shared" si="39"/>
        <v>4.826355712259906</v>
      </c>
      <c r="E111" s="50">
        <f t="shared" si="39"/>
        <v>5.1360277692551985</v>
      </c>
      <c r="F111" s="50">
        <f t="shared" si="39"/>
        <v>4.526226401191522</v>
      </c>
      <c r="G111" s="50">
        <f t="shared" si="39"/>
        <v>4.760968607975296</v>
      </c>
      <c r="H111" s="50">
        <f t="shared" si="39"/>
        <v>5.584441609594497</v>
      </c>
      <c r="I111" s="50">
        <f t="shared" si="39"/>
        <v>6.559729588204902</v>
      </c>
      <c r="J111" s="50">
        <f t="shared" si="39"/>
        <v>5.221484808511283</v>
      </c>
      <c r="K111" s="50">
        <f t="shared" si="39"/>
        <v>5.438189420872114</v>
      </c>
      <c r="L111" s="50">
        <f t="shared" si="39"/>
        <v>6.392269059772763</v>
      </c>
      <c r="M111" s="50">
        <f t="shared" si="39"/>
        <v>5.648891251051013</v>
      </c>
      <c r="N111" s="50">
        <f t="shared" si="39"/>
        <v>5.346962794021167</v>
      </c>
      <c r="O111" s="50">
        <f t="shared" si="39"/>
        <v>6.524204251298547</v>
      </c>
      <c r="P111" s="50">
        <f t="shared" si="39"/>
        <v>6.37591872214124</v>
      </c>
      <c r="Q111" s="50">
        <f t="shared" si="39"/>
        <v>7.151276724066431</v>
      </c>
      <c r="R111" s="50">
        <f t="shared" si="39"/>
        <v>7.061892066785408</v>
      </c>
      <c r="S111" s="50">
        <f t="shared" si="39"/>
        <v>7.318045753041084</v>
      </c>
      <c r="T111" s="50">
        <f t="shared" si="39"/>
        <v>7.064764893052855</v>
      </c>
      <c r="U111" s="50">
        <f t="shared" si="39"/>
        <v>6.3253231937311725</v>
      </c>
    </row>
    <row r="112" ht="12.75">
      <c r="A112" s="16" t="s">
        <v>27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  <ignoredErrors>
    <ignoredError sqref="C20:V20 C44:V44 C59:U5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Fiskeridirektoratet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Fiskeridirektoratet</dc:creator>
  <cp:keywords/>
  <dc:description/>
  <cp:lastModifiedBy>mefau</cp:lastModifiedBy>
  <dcterms:created xsi:type="dcterms:W3CDTF">2006-02-03T06:27:39Z</dcterms:created>
  <dcterms:modified xsi:type="dcterms:W3CDTF">2009-12-03T06:32:28Z</dcterms:modified>
  <cp:category/>
  <cp:version/>
  <cp:contentType/>
  <cp:contentStatus/>
</cp:coreProperties>
</file>