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190" activeTab="0"/>
  </bookViews>
  <sheets>
    <sheet name="Forklaring" sheetId="1" r:id="rId1"/>
    <sheet name="Rogaland_Agder 2005-2008" sheetId="2" r:id="rId2"/>
    <sheet name="Rogaland_Agder 1986-2004" sheetId="3" r:id="rId3"/>
  </sheets>
  <definedNames/>
  <calcPr fullCalcOnLoad="1"/>
</workbook>
</file>

<file path=xl/sharedStrings.xml><?xml version="1.0" encoding="utf-8"?>
<sst xmlns="http://schemas.openxmlformats.org/spreadsheetml/2006/main" count="311" uniqueCount="167">
  <si>
    <t>LØNNSOMHETSUNDERSØKELSE FOR MATFISKPRODUKSJON</t>
  </si>
  <si>
    <t>FORKLARING</t>
  </si>
  <si>
    <t>HISTORISKE TABELLER</t>
  </si>
  <si>
    <r>
      <t xml:space="preserve">Vær oppmerksom på at presenterte resultater </t>
    </r>
    <r>
      <rPr>
        <b/>
        <sz val="11"/>
        <rFont val="Arial"/>
        <family val="2"/>
      </rPr>
      <t>ikke er justert for eventuelle endringer</t>
    </r>
  </si>
  <si>
    <r>
      <t xml:space="preserve">i kroneverdi </t>
    </r>
    <r>
      <rPr>
        <sz val="11"/>
        <rFont val="Arial"/>
        <family val="2"/>
      </rPr>
      <t>i perioden.</t>
    </r>
  </si>
  <si>
    <t>BLANKE FELT</t>
  </si>
  <si>
    <t>Blanke felt i tabellene skyldes at opplysningene ikke er spesifisert i det aktuelle undersøkelses-</t>
  </si>
  <si>
    <t>året.</t>
  </si>
  <si>
    <t>NY GJENNOMSNITTSBEREGNING</t>
  </si>
  <si>
    <t>Det er foretatt en del definisjonsendringer i årenes løp. For å få så sammenlignbare tall som</t>
  </si>
  <si>
    <t xml:space="preserve">mulig for perioden, har vi valgt å foreta en ny gjennomsnittsberegning for alle </t>
  </si>
  <si>
    <t>undersøkelsesårene slik at de nyeste definisjonene er gjeldende.</t>
  </si>
  <si>
    <t xml:space="preserve">Dette medfører at vedlagte resultater ikke er helt identisk med resultater offentliggjort i </t>
  </si>
  <si>
    <t>tidligere undersøkelser (rapportene).</t>
  </si>
  <si>
    <t>USIKKERHET</t>
  </si>
  <si>
    <t>Lønnsomhetsundersøkelsen er basert på gjennomsnittstall. Gjennomsnittet beregnes ut fra</t>
  </si>
  <si>
    <t>antall innsendt årsregnskap. Hvert årsregnskap representerer ett selvstendig selskap. Ett</t>
  </si>
  <si>
    <t xml:space="preserve">selskap kan imidlertid inngå som en del av ett større konsern. </t>
  </si>
  <si>
    <t>har størrelsen på gjennomsnittsselskapet forandret seg fra 1996. Størrelsen på gjennomsnitts-</t>
  </si>
  <si>
    <t>selskapet fremkommer i tabellen UTVALG.</t>
  </si>
  <si>
    <t xml:space="preserve">Endringer i enkelte størrelser som for eksempel inntekter og kostnader skyldes derfor </t>
  </si>
  <si>
    <t>årene etter 1995.</t>
  </si>
  <si>
    <t>Kun størrelsesnøytrale poster som for eksempel produktivitet, nøkkeltall og produksjonskostnad pr.</t>
  </si>
  <si>
    <t>kg vil være helt sammenlignbare over tid.</t>
  </si>
  <si>
    <t>UTVALG</t>
  </si>
  <si>
    <t>Antall selskap i utvalget</t>
  </si>
  <si>
    <t>stk</t>
  </si>
  <si>
    <t>RESULTATREGNSKAP</t>
  </si>
  <si>
    <r>
      <t xml:space="preserve">   Salgsinntekt av laks</t>
    </r>
    <r>
      <rPr>
        <vertAlign val="superscript"/>
        <sz val="10"/>
        <rFont val="Arial"/>
        <family val="2"/>
      </rPr>
      <t>2)</t>
    </r>
  </si>
  <si>
    <t>kr</t>
  </si>
  <si>
    <t xml:space="preserve">   Forsikringsutbetaling</t>
  </si>
  <si>
    <t xml:space="preserve">   Annen driftsinntekt</t>
  </si>
  <si>
    <t>SUM DRIFTSINNTEKTER</t>
  </si>
  <si>
    <t xml:space="preserve">   Smoltkostnad</t>
  </si>
  <si>
    <t xml:space="preserve">   Fôrkostnad</t>
  </si>
  <si>
    <t xml:space="preserve">   Forsikringskostnad (fisk)</t>
  </si>
  <si>
    <r>
      <t xml:space="preserve">   Slaktekostnad inkl. fraktkostnad </t>
    </r>
    <r>
      <rPr>
        <vertAlign val="superscript"/>
        <sz val="10"/>
        <rFont val="Arial"/>
        <family val="2"/>
      </rPr>
      <t>3)</t>
    </r>
  </si>
  <si>
    <r>
      <t xml:space="preserve">   Beholdningsendring frossenfisk (+/-) </t>
    </r>
    <r>
      <rPr>
        <vertAlign val="superscript"/>
        <sz val="10"/>
        <rFont val="Arial"/>
        <family val="2"/>
      </rPr>
      <t>4)</t>
    </r>
  </si>
  <si>
    <t xml:space="preserve">   Lønnskostnader inkl. kalk. eierlønn</t>
  </si>
  <si>
    <t xml:space="preserve">   Kalk. avskrivninger (historisk prinsipp)</t>
  </si>
  <si>
    <r>
      <t xml:space="preserve">   Kostnad vedr. annen virksomhet </t>
    </r>
    <r>
      <rPr>
        <vertAlign val="superscript"/>
        <sz val="10"/>
        <rFont val="Arial"/>
        <family val="2"/>
      </rPr>
      <t>5)</t>
    </r>
  </si>
  <si>
    <t xml:space="preserve">   Annen driftskostnad</t>
  </si>
  <si>
    <t>SUM DRIFTSKOSTNADER</t>
  </si>
  <si>
    <t>DRIFTSRESULTAT</t>
  </si>
  <si>
    <t xml:space="preserve">   Finansinntekter</t>
  </si>
  <si>
    <t xml:space="preserve">   Finanskostnader</t>
  </si>
  <si>
    <t>ORD. RESULTAT FØR SKATTEKOSTNAD</t>
  </si>
  <si>
    <t>2) Før 1995 var salgsinntekt ikke spesfisert på laks og ørret. Oppgitt inntekt av laks omfatter derfor både laks og ørret.</t>
  </si>
  <si>
    <t>3) Før 1990 var slaktekostnader ikke spesifisert. Eventuelle slaktekostnader inngår i posten annen driftskostnad.</t>
  </si>
  <si>
    <t>4) Før 1997 var beholdningsverdi av frossenfisk på lager ikke spesifisert.</t>
  </si>
  <si>
    <t xml:space="preserve">5) Før 1999 var ikke kostnad vedrørende annen virksomhet spesifisert. Eventuelle kostnader vedrørende annen virksomhet inngår i posten annen driftskostnad. </t>
  </si>
  <si>
    <t>BALANSEREGNSKAP</t>
  </si>
  <si>
    <t xml:space="preserve">   Varige driftsmidler</t>
  </si>
  <si>
    <t xml:space="preserve">   Finansielle anleggsmidler</t>
  </si>
  <si>
    <t>SUM ANLEGGSMIDLER:</t>
  </si>
  <si>
    <t xml:space="preserve">   Fordringer og investeringer</t>
  </si>
  <si>
    <t xml:space="preserve">   Kontanter og bankinnskudd</t>
  </si>
  <si>
    <t>SUM OMLØPSMIDLER:</t>
  </si>
  <si>
    <t>SUM EIENDELER:</t>
  </si>
  <si>
    <t>SUM EGENKAPITAL:</t>
  </si>
  <si>
    <r>
      <t xml:space="preserve">Sum avsetning for forpliktelse </t>
    </r>
    <r>
      <rPr>
        <vertAlign val="superscript"/>
        <sz val="10"/>
        <color indexed="8"/>
        <rFont val="Arial"/>
        <family val="2"/>
      </rPr>
      <t>7)</t>
    </r>
  </si>
  <si>
    <t>Sum annen langsiktig gjeld</t>
  </si>
  <si>
    <t xml:space="preserve">   Gjeld til kredittinstitusjoner</t>
  </si>
  <si>
    <t xml:space="preserve">   Leverandørgjeld</t>
  </si>
  <si>
    <t xml:space="preserve">   Annen kortsiktig gjeld</t>
  </si>
  <si>
    <t>Sum kortsiktig gjeld</t>
  </si>
  <si>
    <t>SUM GJELD:</t>
  </si>
  <si>
    <t>SUM GJELD OG EGENKAPITAL:</t>
  </si>
  <si>
    <t>6) Før 1997 var beholdningsverdi av frossenfisk på lager ikke spesifisert.</t>
  </si>
  <si>
    <t>7) Før 1992 er betingende skattfrie avsetninger ført på denne posten.</t>
  </si>
  <si>
    <t>SALG, PRODUKSJON OG ANDRE LØNNSOMHETSMÅL</t>
  </si>
  <si>
    <r>
      <t xml:space="preserve">Solgt mengde av laks </t>
    </r>
    <r>
      <rPr>
        <vertAlign val="superscript"/>
        <sz val="10"/>
        <rFont val="Arial"/>
        <family val="2"/>
      </rPr>
      <t>8)</t>
    </r>
  </si>
  <si>
    <t>kg</t>
  </si>
  <si>
    <t>m3</t>
  </si>
  <si>
    <r>
      <t xml:space="preserve">Utnyttet kapasitet </t>
    </r>
    <r>
      <rPr>
        <vertAlign val="superscript"/>
        <sz val="10"/>
        <rFont val="Arial"/>
        <family val="2"/>
      </rPr>
      <t>10)</t>
    </r>
  </si>
  <si>
    <t>Antall årsverk</t>
  </si>
  <si>
    <t>Produksjonsverdi</t>
  </si>
  <si>
    <t>Kalk. rente på egenkapitalen</t>
  </si>
  <si>
    <t>Kalk. avskrivninger (blandet prinsipp)</t>
  </si>
  <si>
    <t>Lønnsevne</t>
  </si>
  <si>
    <t>8) Før 1995 var ikke salg av laks og ørret spesifisert. Oppgitt solgt mengde av laks omfatter derfor både laks og ørret for årene 1986-1994.</t>
  </si>
  <si>
    <t>9) Før 1994 var opplysninger om fôrkjøp og fôrlager ikke innsamlet. Derfor er heller ikke gjennomsnittlig fôrfaktor beregnet for 1986-1993.</t>
  </si>
  <si>
    <t>NØKKELTALL</t>
  </si>
  <si>
    <t>Total rentabilitet</t>
  </si>
  <si>
    <t>%</t>
  </si>
  <si>
    <t>Driftsmargin</t>
  </si>
  <si>
    <t>Likviditetsgrad 1</t>
  </si>
  <si>
    <t>Likviditetsgrad 2</t>
  </si>
  <si>
    <t>Rentedekningsgrad</t>
  </si>
  <si>
    <t>Egenkapitalandel</t>
  </si>
  <si>
    <t>Andel kortsiktig gjeld</t>
  </si>
  <si>
    <t>Andel langsiktig gjeld</t>
  </si>
  <si>
    <t>Kilde: Fiskeridirektoratet</t>
  </si>
  <si>
    <t>utarbeider kun ett felles årsregnskap. Det betyr at det ikke lenger er mulig å presentere</t>
  </si>
  <si>
    <t>rene regionsresultat.</t>
  </si>
  <si>
    <t>NY PRESENTASJON AV REGIONSRESULTAT</t>
  </si>
  <si>
    <t>Flere og flere selskap innehar i dag tillatelser på tvers av regionsgrensene. Selskapene</t>
  </si>
  <si>
    <t>på tvers av grensene fra beregningen av regionsresultat. Dette gjort for å kunne</t>
  </si>
  <si>
    <t>få så rene regionsresultat som mulig.</t>
  </si>
  <si>
    <t>Det medfører imidlertid at representativiteten i enkelte regioner i disse beregningene er lavere</t>
  </si>
  <si>
    <t>enn reell representativitet.</t>
  </si>
  <si>
    <t>Vi har på bakgrunn av nevnte problemstilling valgt å forenkle presentasjonen av regions-</t>
  </si>
  <si>
    <t>GJENNOMSNITTSRESULTATER FOR ROGALAND OG AGDER</t>
  </si>
  <si>
    <r>
      <t>2006</t>
    </r>
    <r>
      <rPr>
        <b/>
        <vertAlign val="superscript"/>
        <sz val="10"/>
        <color indexed="8"/>
        <rFont val="Arial"/>
        <family val="2"/>
      </rPr>
      <t>1)</t>
    </r>
  </si>
  <si>
    <r>
      <t>2005</t>
    </r>
    <r>
      <rPr>
        <b/>
        <vertAlign val="superscript"/>
        <sz val="10"/>
        <color indexed="8"/>
        <rFont val="Arial"/>
        <family val="2"/>
      </rPr>
      <t>1)</t>
    </r>
  </si>
  <si>
    <t>Antall tillatelser i utvalget</t>
  </si>
  <si>
    <r>
      <t xml:space="preserve">Gj. antall tillatelser per selskap </t>
    </r>
    <r>
      <rPr>
        <vertAlign val="superscript"/>
        <sz val="10"/>
        <rFont val="Arial"/>
        <family val="2"/>
      </rPr>
      <t>1)</t>
    </r>
  </si>
  <si>
    <t>1) Utvalget er uten selskaper med tillatelser på tvers av regionsgrensene</t>
  </si>
  <si>
    <t>DIVERSE STØRRELSER</t>
  </si>
  <si>
    <t>Produksjon per årsverk</t>
  </si>
  <si>
    <t>Fôrfaktor (økonomisk)</t>
  </si>
  <si>
    <t>Totalrentabilitet</t>
  </si>
  <si>
    <t>Overskuddsgrad</t>
  </si>
  <si>
    <t>PRIS OG KOSTNADER PER KILO PRODUSERT FISK (RUNDVEKT)</t>
  </si>
  <si>
    <t>Salgspris per kilo solgt laks</t>
  </si>
  <si>
    <t>Salgspris per kilo solgt regnbueørret</t>
  </si>
  <si>
    <t>Salgspris per kilo solgt fisk (laks og regnbueørret)</t>
  </si>
  <si>
    <t>Produksjonskostnad per kilo</t>
  </si>
  <si>
    <t>Sum kostnad per kilo</t>
  </si>
  <si>
    <t>Fortjeneste per kilo</t>
  </si>
  <si>
    <t>1) Før 1993 var ikke antall tillatelser spesifisert. En kan imidlertid anta at forholdet mellom selskap og tillatelse var lik 1.</t>
  </si>
  <si>
    <r>
      <t xml:space="preserve">   Salgsinntekt av regnbueørret</t>
    </r>
    <r>
      <rPr>
        <vertAlign val="superscript"/>
        <sz val="10"/>
        <rFont val="Arial"/>
        <family val="2"/>
      </rPr>
      <t>2)</t>
    </r>
  </si>
  <si>
    <t xml:space="preserve">   Beholdningsendring levende fisk (+/-) (beregnet</t>
  </si>
  <si>
    <t xml:space="preserve">   Beholdningsverdi fôrlager per 31.12.</t>
  </si>
  <si>
    <t xml:space="preserve">   Beholdningsverdi levende fisk per 31.12. (beregnet)</t>
  </si>
  <si>
    <r>
      <t xml:space="preserve">   Beholdningsverdi frossenfisk per 31.12. </t>
    </r>
    <r>
      <rPr>
        <vertAlign val="superscript"/>
        <sz val="10"/>
        <color indexed="8"/>
        <rFont val="Arial"/>
        <family val="2"/>
      </rPr>
      <t>6)</t>
    </r>
  </si>
  <si>
    <r>
      <t xml:space="preserve">Solgt mengde av regnbueørret </t>
    </r>
    <r>
      <rPr>
        <vertAlign val="superscript"/>
        <sz val="10"/>
        <rFont val="Arial"/>
        <family val="2"/>
      </rPr>
      <t>8)</t>
    </r>
  </si>
  <si>
    <t>PRODUKSJON AV FISK (Def. 2004) (rundvekt)</t>
  </si>
  <si>
    <r>
      <t xml:space="preserve">Produksjon per m3 </t>
    </r>
    <r>
      <rPr>
        <vertAlign val="superscript"/>
        <sz val="10"/>
        <rFont val="Arial"/>
        <family val="2"/>
      </rPr>
      <t>10)</t>
    </r>
  </si>
  <si>
    <r>
      <t xml:space="preserve">Tillatelse </t>
    </r>
    <r>
      <rPr>
        <vertAlign val="superscript"/>
        <sz val="10"/>
        <rFont val="Arial"/>
        <family val="2"/>
      </rPr>
      <t>10)</t>
    </r>
  </si>
  <si>
    <r>
      <t xml:space="preserve">Fôrfaktor (økonomisk) </t>
    </r>
    <r>
      <rPr>
        <vertAlign val="superscript"/>
        <sz val="10"/>
        <rFont val="Arial"/>
        <family val="2"/>
      </rPr>
      <t>9)</t>
    </r>
  </si>
  <si>
    <t>Produksjonsverdi per årsverk</t>
  </si>
  <si>
    <t>Lønnsevne per årsverk</t>
  </si>
  <si>
    <t>10) Fra og med 2004 er tillatelsesstørrelse endret fra kubikkmeter til maksimum tillatt biomasse (MTB). Opplysninger om tillatelse og utnyttet kapasitet er ikke lenger tilgjengelig.</t>
  </si>
  <si>
    <t>KOSTNADER PER KILO PRODUSERT FISK</t>
  </si>
  <si>
    <t xml:space="preserve">   Smoltkostnad per kilo</t>
  </si>
  <si>
    <t xml:space="preserve">   Fôrkostnad per kilo</t>
  </si>
  <si>
    <t xml:space="preserve">   Forsikringskostnad per kilo</t>
  </si>
  <si>
    <t xml:space="preserve">   Lønnskostnad per kilo</t>
  </si>
  <si>
    <t xml:space="preserve">   Kalk. avskrivninger per kilo (Historisk prinsipp)</t>
  </si>
  <si>
    <t xml:space="preserve">   Annen driftskostnad per kilo</t>
  </si>
  <si>
    <t xml:space="preserve">   Netto finanskostnad per kilo</t>
  </si>
  <si>
    <t>PRODUKSJONSKOSTNAD PER KILO</t>
  </si>
  <si>
    <t xml:space="preserve">   Slaktekostnad per kilo</t>
  </si>
  <si>
    <t>SUM KOSTNAD PER KILO</t>
  </si>
  <si>
    <t>Vi har på bakgrunn av nevnte problemstilling valgt å utelate selskapene som har tillatelser</t>
  </si>
  <si>
    <t>resultat og kun presentere størrelsesnøytrale poster fra og med 2005-undersøkelsen.</t>
  </si>
  <si>
    <r>
      <t>2007</t>
    </r>
    <r>
      <rPr>
        <b/>
        <vertAlign val="superscript"/>
        <sz val="10"/>
        <color indexed="8"/>
        <rFont val="Arial"/>
        <family val="2"/>
      </rPr>
      <t>1)</t>
    </r>
  </si>
  <si>
    <t>Smoltkostnad per kilo</t>
  </si>
  <si>
    <t>Fôrkostnad per kilo</t>
  </si>
  <si>
    <t>Forsikringskostnad per kilo</t>
  </si>
  <si>
    <t>Lønnskostnad per kilo</t>
  </si>
  <si>
    <t>Historiske avskrivninger per kilo</t>
  </si>
  <si>
    <t>Andre driftskostnader per kilo</t>
  </si>
  <si>
    <t>Netto finanskostnader per kilo</t>
  </si>
  <si>
    <t>Slaktekostnad per kilo</t>
  </si>
  <si>
    <t>Oppdrettsnæringen gjennomgår stadig forandringer i eierstruktur. Fusjonering og oppkjøp av</t>
  </si>
  <si>
    <t xml:space="preserve">selskap og tillatelser har ført til at selskapene er blitt større. Det er i dag helt vanlig at et </t>
  </si>
  <si>
    <t>selskap eier flere tillatelser.</t>
  </si>
  <si>
    <t>Endringene i eierstruktur har ført til at gjennomsnittsselskapet er blitt større over tid. Spesielt</t>
  </si>
  <si>
    <t>også at det bak hvert selskap er flere tillatelser enn tidligere. Spesielt gjelder dette for</t>
  </si>
  <si>
    <r>
      <t>2008</t>
    </r>
    <r>
      <rPr>
        <b/>
        <vertAlign val="superscript"/>
        <sz val="10"/>
        <color indexed="8"/>
        <rFont val="Arial"/>
        <family val="2"/>
      </rPr>
      <t>1)</t>
    </r>
  </si>
  <si>
    <t>GJENNOMSNITTSTALL PER SELSKAP FOR ROGALAND OG AGDER</t>
  </si>
  <si>
    <t>NB!</t>
  </si>
  <si>
    <t>For 2007 er tall for lønnskostnad og kalkulatorisk avskrivning justert for en liten beregningsfeil.</t>
  </si>
  <si>
    <t>Det betyr at noen tall for 2007 ikke er identisk med tidligere publiserte tall for 2007.</t>
  </si>
  <si>
    <t>Oppdatert per 5. november 2009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</si>
</sst>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0.0000000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7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49" fontId="11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173" fontId="0" fillId="0" borderId="0" xfId="0" applyNumberFormat="1" applyAlignment="1">
      <alignment/>
    </xf>
    <xf numFmtId="17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0"/>
  <sheetViews>
    <sheetView tabSelected="1" zoomScalePageLayoutView="0" workbookViewId="0" topLeftCell="A1">
      <selection activeCell="A5" sqref="A5"/>
    </sheetView>
  </sheetViews>
  <sheetFormatPr defaultColWidth="11.421875" defaultRowHeight="12.75"/>
  <sheetData>
    <row r="1" ht="18">
      <c r="A1" s="1" t="s">
        <v>0</v>
      </c>
    </row>
    <row r="2" ht="15.75">
      <c r="A2" s="2" t="s">
        <v>1</v>
      </c>
    </row>
    <row r="3" s="4" customFormat="1" ht="14.25">
      <c r="A3" s="63" t="s">
        <v>92</v>
      </c>
    </row>
    <row r="4" s="4" customFormat="1" ht="14.25">
      <c r="A4" s="63" t="str">
        <f>'Rogaland_Agder 2005-2008'!A4</f>
        <v>Oppdatert per 5. november 2009</v>
      </c>
    </row>
    <row r="5" s="4" customFormat="1" ht="14.25">
      <c r="A5" s="63"/>
    </row>
    <row r="6" s="4" customFormat="1" ht="15">
      <c r="A6" s="3"/>
    </row>
    <row r="7" s="4" customFormat="1" ht="15">
      <c r="A7" s="77" t="s">
        <v>163</v>
      </c>
    </row>
    <row r="8" s="4" customFormat="1" ht="14.25">
      <c r="A8" s="4" t="s">
        <v>164</v>
      </c>
    </row>
    <row r="9" s="4" customFormat="1" ht="14.25">
      <c r="A9" s="4" t="s">
        <v>165</v>
      </c>
    </row>
    <row r="10" s="4" customFormat="1" ht="15">
      <c r="A10" s="3"/>
    </row>
    <row r="11" s="4" customFormat="1" ht="15">
      <c r="A11" s="5" t="s">
        <v>95</v>
      </c>
    </row>
    <row r="12" s="4" customFormat="1" ht="14.25">
      <c r="A12" s="4" t="s">
        <v>96</v>
      </c>
    </row>
    <row r="13" s="4" customFormat="1" ht="14.25">
      <c r="A13" s="4" t="s">
        <v>93</v>
      </c>
    </row>
    <row r="14" s="4" customFormat="1" ht="14.25">
      <c r="A14" s="4" t="s">
        <v>94</v>
      </c>
    </row>
    <row r="15" s="4" customFormat="1" ht="14.25"/>
    <row r="16" s="4" customFormat="1" ht="14.25">
      <c r="A16" s="4" t="s">
        <v>145</v>
      </c>
    </row>
    <row r="17" s="4" customFormat="1" ht="14.25">
      <c r="A17" s="4" t="s">
        <v>97</v>
      </c>
    </row>
    <row r="18" s="4" customFormat="1" ht="14.25">
      <c r="A18" s="4" t="s">
        <v>98</v>
      </c>
    </row>
    <row r="19" s="4" customFormat="1" ht="14.25"/>
    <row r="20" s="4" customFormat="1" ht="14.25">
      <c r="A20" s="4" t="s">
        <v>99</v>
      </c>
    </row>
    <row r="21" s="4" customFormat="1" ht="14.25">
      <c r="A21" s="4" t="s">
        <v>100</v>
      </c>
    </row>
    <row r="22" s="4" customFormat="1" ht="14.25"/>
    <row r="23" s="4" customFormat="1" ht="14.25">
      <c r="A23" s="4" t="s">
        <v>101</v>
      </c>
    </row>
    <row r="24" s="4" customFormat="1" ht="14.25">
      <c r="A24" s="4" t="s">
        <v>146</v>
      </c>
    </row>
    <row r="25" s="4" customFormat="1" ht="14.25"/>
    <row r="26" ht="15">
      <c r="A26" s="5" t="s">
        <v>2</v>
      </c>
    </row>
    <row r="27" s="4" customFormat="1" ht="15">
      <c r="A27" s="4" t="s">
        <v>3</v>
      </c>
    </row>
    <row r="28" s="4" customFormat="1" ht="15">
      <c r="A28" s="3" t="s">
        <v>4</v>
      </c>
    </row>
    <row r="29" s="4" customFormat="1" ht="15">
      <c r="A29" s="3"/>
    </row>
    <row r="30" s="4" customFormat="1" ht="15">
      <c r="A30" s="5" t="s">
        <v>5</v>
      </c>
    </row>
    <row r="31" s="4" customFormat="1" ht="14.25">
      <c r="A31" s="4" t="s">
        <v>6</v>
      </c>
    </row>
    <row r="32" s="4" customFormat="1" ht="14.25">
      <c r="A32" s="4" t="s">
        <v>7</v>
      </c>
    </row>
    <row r="33" s="4" customFormat="1" ht="14.25"/>
    <row r="34" s="4" customFormat="1" ht="15">
      <c r="A34" s="5" t="s">
        <v>8</v>
      </c>
    </row>
    <row r="35" s="4" customFormat="1" ht="14.25">
      <c r="A35" s="4" t="s">
        <v>9</v>
      </c>
    </row>
    <row r="36" s="4" customFormat="1" ht="14.25">
      <c r="A36" s="4" t="s">
        <v>10</v>
      </c>
    </row>
    <row r="37" s="4" customFormat="1" ht="14.25">
      <c r="A37" s="4" t="s">
        <v>11</v>
      </c>
    </row>
    <row r="38" s="4" customFormat="1" ht="14.25"/>
    <row r="39" s="3" customFormat="1" ht="15">
      <c r="A39" s="3" t="s">
        <v>12</v>
      </c>
    </row>
    <row r="40" s="3" customFormat="1" ht="15">
      <c r="A40" s="3" t="s">
        <v>13</v>
      </c>
    </row>
    <row r="41" s="4" customFormat="1" ht="14.25"/>
    <row r="42" s="4" customFormat="1" ht="15">
      <c r="A42" s="5" t="s">
        <v>14</v>
      </c>
    </row>
    <row r="43" s="4" customFormat="1" ht="14.25">
      <c r="A43" s="4" t="s">
        <v>156</v>
      </c>
    </row>
    <row r="44" s="4" customFormat="1" ht="14.25">
      <c r="A44" s="4" t="s">
        <v>157</v>
      </c>
    </row>
    <row r="45" s="4" customFormat="1" ht="14.25">
      <c r="A45" s="4" t="s">
        <v>158</v>
      </c>
    </row>
    <row r="46" s="4" customFormat="1" ht="14.25"/>
    <row r="47" s="4" customFormat="1" ht="14.25">
      <c r="A47" s="4" t="s">
        <v>15</v>
      </c>
    </row>
    <row r="48" s="4" customFormat="1" ht="14.25">
      <c r="A48" s="4" t="s">
        <v>16</v>
      </c>
    </row>
    <row r="49" s="4" customFormat="1" ht="14.25">
      <c r="A49" s="4" t="s">
        <v>17</v>
      </c>
    </row>
    <row r="50" s="4" customFormat="1" ht="14.25"/>
    <row r="51" s="4" customFormat="1" ht="14.25">
      <c r="A51" s="4" t="s">
        <v>159</v>
      </c>
    </row>
    <row r="52" s="4" customFormat="1" ht="14.25">
      <c r="A52" s="4" t="s">
        <v>18</v>
      </c>
    </row>
    <row r="53" s="4" customFormat="1" ht="14.25">
      <c r="A53" s="4" t="s">
        <v>19</v>
      </c>
    </row>
    <row r="54" s="4" customFormat="1" ht="14.25"/>
    <row r="55" s="3" customFormat="1" ht="15">
      <c r="A55" s="3" t="s">
        <v>20</v>
      </c>
    </row>
    <row r="56" s="3" customFormat="1" ht="15">
      <c r="A56" s="3" t="s">
        <v>160</v>
      </c>
    </row>
    <row r="57" s="3" customFormat="1" ht="15">
      <c r="A57" s="3" t="s">
        <v>21</v>
      </c>
    </row>
    <row r="58" s="4" customFormat="1" ht="14.25"/>
    <row r="59" s="4" customFormat="1" ht="14.25">
      <c r="A59" s="4" t="s">
        <v>22</v>
      </c>
    </row>
    <row r="60" s="4" customFormat="1" ht="14.25">
      <c r="A60" s="4" t="s">
        <v>23</v>
      </c>
    </row>
    <row r="61" s="4" customFormat="1" ht="14.25"/>
  </sheetData>
  <sheetProtection/>
  <printOptions/>
  <pageMargins left="0.6" right="0.59" top="0.78" bottom="0.7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3.140625" style="0" customWidth="1"/>
    <col min="2" max="2" width="3.57421875" style="0" bestFit="1" customWidth="1"/>
    <col min="3" max="3" width="1.8515625" style="62" customWidth="1"/>
    <col min="5" max="5" width="1.8515625" style="0" customWidth="1"/>
    <col min="7" max="7" width="1.8515625" style="0" customWidth="1"/>
    <col min="9" max="9" width="1.8515625" style="0" customWidth="1"/>
  </cols>
  <sheetData>
    <row r="1" spans="1:10" s="8" customFormat="1" ht="20.25">
      <c r="A1" s="7" t="s">
        <v>0</v>
      </c>
      <c r="C1" s="9"/>
      <c r="D1" s="9"/>
      <c r="E1" s="9"/>
      <c r="F1" s="9"/>
      <c r="G1" s="9"/>
      <c r="H1" s="9"/>
      <c r="I1" s="9"/>
      <c r="J1" s="9"/>
    </row>
    <row r="2" spans="1:10" s="8" customFormat="1" ht="15.75">
      <c r="A2" s="2" t="s">
        <v>102</v>
      </c>
      <c r="C2" s="9"/>
      <c r="D2" s="9"/>
      <c r="E2" s="9"/>
      <c r="F2" s="9"/>
      <c r="G2" s="9"/>
      <c r="H2" s="9"/>
      <c r="I2" s="9"/>
      <c r="J2" s="9"/>
    </row>
    <row r="3" spans="1:3" s="4" customFormat="1" ht="14.25">
      <c r="A3" s="63" t="s">
        <v>92</v>
      </c>
      <c r="C3" s="6"/>
    </row>
    <row r="4" spans="1:3" s="4" customFormat="1" ht="14.25">
      <c r="A4" s="63" t="s">
        <v>166</v>
      </c>
      <c r="C4" s="6"/>
    </row>
    <row r="5" spans="3:10" s="8" customFormat="1" ht="12.75">
      <c r="C5" s="9"/>
      <c r="D5" s="9"/>
      <c r="E5" s="9"/>
      <c r="F5" s="9"/>
      <c r="G5" s="9"/>
      <c r="H5" s="9"/>
      <c r="I5" s="9"/>
      <c r="J5" s="9"/>
    </row>
    <row r="6" s="8" customFormat="1" ht="12.75">
      <c r="C6" s="9"/>
    </row>
    <row r="7" spans="1:3" s="8" customFormat="1" ht="15">
      <c r="A7" s="3" t="s">
        <v>24</v>
      </c>
      <c r="C7" s="9"/>
    </row>
    <row r="8" spans="1:10" s="17" customFormat="1" ht="14.25">
      <c r="A8" s="11"/>
      <c r="B8" s="12"/>
      <c r="C8" s="13"/>
      <c r="D8" s="14" t="s">
        <v>161</v>
      </c>
      <c r="E8" s="13"/>
      <c r="F8" s="14" t="s">
        <v>147</v>
      </c>
      <c r="G8" s="13"/>
      <c r="H8" s="14" t="s">
        <v>103</v>
      </c>
      <c r="I8" s="13"/>
      <c r="J8" s="14" t="s">
        <v>104</v>
      </c>
    </row>
    <row r="9" spans="1:10" s="8" customFormat="1" ht="12.75">
      <c r="A9" s="8" t="s">
        <v>25</v>
      </c>
      <c r="B9" s="8" t="s">
        <v>26</v>
      </c>
      <c r="C9" s="9"/>
      <c r="D9" s="8">
        <v>6</v>
      </c>
      <c r="F9" s="8">
        <v>6</v>
      </c>
      <c r="H9" s="8">
        <v>6</v>
      </c>
      <c r="J9" s="8">
        <v>7</v>
      </c>
    </row>
    <row r="10" spans="1:10" s="8" customFormat="1" ht="12.75">
      <c r="A10" s="8" t="s">
        <v>105</v>
      </c>
      <c r="B10" s="8" t="s">
        <v>26</v>
      </c>
      <c r="C10" s="9"/>
      <c r="D10" s="8">
        <v>30</v>
      </c>
      <c r="F10" s="8">
        <v>30</v>
      </c>
      <c r="H10" s="8">
        <v>30</v>
      </c>
      <c r="J10" s="8">
        <v>31</v>
      </c>
    </row>
    <row r="11" spans="1:10" s="8" customFormat="1" ht="14.25">
      <c r="A11" s="18" t="s">
        <v>106</v>
      </c>
      <c r="B11" s="18" t="s">
        <v>26</v>
      </c>
      <c r="C11" s="71"/>
      <c r="D11" s="19">
        <f>(D10/D9)</f>
        <v>5</v>
      </c>
      <c r="F11" s="19">
        <f>(F10/F9)</f>
        <v>5</v>
      </c>
      <c r="H11" s="19">
        <f>(H10/H9)</f>
        <v>5</v>
      </c>
      <c r="J11" s="19">
        <f>(J10/J9)</f>
        <v>4.428571428571429</v>
      </c>
    </row>
    <row r="12" spans="1:3" s="21" customFormat="1" ht="11.25">
      <c r="A12" s="52" t="s">
        <v>107</v>
      </c>
      <c r="B12" s="52"/>
      <c r="C12" s="72"/>
    </row>
    <row r="15" spans="1:25" s="8" customFormat="1" ht="15">
      <c r="A15" s="23" t="s">
        <v>108</v>
      </c>
      <c r="B15" s="24"/>
      <c r="C15" s="73"/>
      <c r="D15" s="24"/>
      <c r="E15" s="24"/>
      <c r="F15" s="24"/>
      <c r="G15" s="24"/>
      <c r="H15" s="24"/>
      <c r="I15" s="24"/>
      <c r="J15" s="24"/>
      <c r="K15" s="24"/>
      <c r="L15" s="25"/>
      <c r="M15" s="24"/>
      <c r="N15" s="25"/>
      <c r="O15" s="24"/>
      <c r="P15" s="25"/>
      <c r="Q15" s="26"/>
      <c r="R15" s="25"/>
      <c r="S15" s="25"/>
      <c r="T15" s="25"/>
      <c r="U15" s="25"/>
      <c r="W15" s="9"/>
      <c r="Y15" s="9"/>
    </row>
    <row r="16" spans="1:25" s="8" customFormat="1" ht="12.75">
      <c r="A16" s="27" t="s">
        <v>162</v>
      </c>
      <c r="B16" s="24"/>
      <c r="C16" s="73"/>
      <c r="D16" s="24"/>
      <c r="E16" s="24"/>
      <c r="F16" s="24"/>
      <c r="G16" s="24"/>
      <c r="H16" s="24"/>
      <c r="I16" s="24"/>
      <c r="J16" s="24"/>
      <c r="K16" s="24"/>
      <c r="L16" s="25"/>
      <c r="M16" s="24"/>
      <c r="N16" s="25"/>
      <c r="O16" s="24"/>
      <c r="P16" s="25"/>
      <c r="Q16" s="26"/>
      <c r="R16" s="25"/>
      <c r="S16" s="25"/>
      <c r="T16" s="25"/>
      <c r="U16" s="25"/>
      <c r="W16" s="9"/>
      <c r="Y16" s="9"/>
    </row>
    <row r="17" spans="1:10" s="17" customFormat="1" ht="14.25">
      <c r="A17" s="11"/>
      <c r="B17" s="12"/>
      <c r="C17" s="13"/>
      <c r="D17" s="14" t="s">
        <v>161</v>
      </c>
      <c r="E17" s="13"/>
      <c r="F17" s="14" t="s">
        <v>147</v>
      </c>
      <c r="G17" s="13"/>
      <c r="H17" s="14" t="s">
        <v>103</v>
      </c>
      <c r="I17" s="13"/>
      <c r="J17" s="14" t="s">
        <v>104</v>
      </c>
    </row>
    <row r="18" spans="1:10" ht="12.75">
      <c r="A18" t="s">
        <v>109</v>
      </c>
      <c r="B18" t="s">
        <v>72</v>
      </c>
      <c r="D18" s="64">
        <v>418306.0738885394</v>
      </c>
      <c r="F18" s="64">
        <v>386455</v>
      </c>
      <c r="G18" s="64"/>
      <c r="H18" s="64">
        <v>447041</v>
      </c>
      <c r="I18" s="64"/>
      <c r="J18" s="64">
        <v>408614</v>
      </c>
    </row>
    <row r="19" spans="1:10" ht="12.75">
      <c r="A19" t="s">
        <v>75</v>
      </c>
      <c r="D19" s="65">
        <v>10.6466666666667</v>
      </c>
      <c r="F19">
        <v>12.3</v>
      </c>
      <c r="H19">
        <v>8.7</v>
      </c>
      <c r="J19" s="65">
        <v>7.11</v>
      </c>
    </row>
    <row r="20" spans="1:10" ht="12.75">
      <c r="A20" s="66" t="s">
        <v>110</v>
      </c>
      <c r="B20" s="66"/>
      <c r="C20" s="74"/>
      <c r="D20" s="70">
        <v>1.21611385364954</v>
      </c>
      <c r="F20" s="66">
        <v>1.25</v>
      </c>
      <c r="H20" s="66">
        <v>1.18</v>
      </c>
      <c r="J20" s="66">
        <v>1.35</v>
      </c>
    </row>
    <row r="21" ht="12.75">
      <c r="A21" s="52" t="s">
        <v>107</v>
      </c>
    </row>
    <row r="24" spans="1:25" s="8" customFormat="1" ht="15">
      <c r="A24" s="23" t="s">
        <v>82</v>
      </c>
      <c r="B24" s="24"/>
      <c r="C24" s="73"/>
      <c r="D24" s="24"/>
      <c r="E24" s="24"/>
      <c r="F24" s="24"/>
      <c r="G24" s="24"/>
      <c r="H24" s="24"/>
      <c r="I24" s="24"/>
      <c r="J24" s="24"/>
      <c r="K24" s="24"/>
      <c r="L24" s="25"/>
      <c r="M24" s="24"/>
      <c r="N24" s="25"/>
      <c r="O24" s="24"/>
      <c r="P24" s="25"/>
      <c r="Q24" s="26"/>
      <c r="R24" s="25"/>
      <c r="S24" s="25"/>
      <c r="T24" s="25"/>
      <c r="U24" s="25"/>
      <c r="W24" s="9"/>
      <c r="Y24" s="9"/>
    </row>
    <row r="25" spans="1:25" s="8" customFormat="1" ht="12.75">
      <c r="A25" s="27" t="s">
        <v>162</v>
      </c>
      <c r="B25" s="24"/>
      <c r="C25" s="73"/>
      <c r="D25" s="24"/>
      <c r="E25" s="24"/>
      <c r="F25" s="24"/>
      <c r="G25" s="24"/>
      <c r="H25" s="24"/>
      <c r="I25" s="24"/>
      <c r="J25" s="24"/>
      <c r="K25" s="24"/>
      <c r="L25" s="25"/>
      <c r="M25" s="24"/>
      <c r="N25" s="25"/>
      <c r="O25" s="24"/>
      <c r="P25" s="25"/>
      <c r="Q25" s="26"/>
      <c r="R25" s="25"/>
      <c r="S25" s="25"/>
      <c r="T25" s="25"/>
      <c r="U25" s="25"/>
      <c r="W25" s="9"/>
      <c r="Y25" s="9"/>
    </row>
    <row r="26" spans="1:10" s="17" customFormat="1" ht="14.25">
      <c r="A26" s="11"/>
      <c r="B26" s="12"/>
      <c r="C26" s="13"/>
      <c r="D26" s="14" t="s">
        <v>161</v>
      </c>
      <c r="E26" s="13"/>
      <c r="F26" s="14" t="s">
        <v>147</v>
      </c>
      <c r="G26" s="13"/>
      <c r="H26" s="14" t="s">
        <v>103</v>
      </c>
      <c r="I26" s="13"/>
      <c r="J26" s="14" t="s">
        <v>104</v>
      </c>
    </row>
    <row r="27" spans="1:10" ht="12.75">
      <c r="A27" t="s">
        <v>111</v>
      </c>
      <c r="B27" t="s">
        <v>84</v>
      </c>
      <c r="D27" s="65">
        <v>-1.45061630347213</v>
      </c>
      <c r="F27" s="65">
        <v>15.9959607198319</v>
      </c>
      <c r="H27">
        <v>19.2</v>
      </c>
      <c r="J27" s="65">
        <v>14</v>
      </c>
    </row>
    <row r="28" spans="1:10" ht="12.75">
      <c r="A28" t="s">
        <v>85</v>
      </c>
      <c r="B28" t="s">
        <v>84</v>
      </c>
      <c r="D28" s="65">
        <v>-3.4926204651844643</v>
      </c>
      <c r="F28" s="65">
        <v>17.03808649439668</v>
      </c>
      <c r="H28">
        <v>22.7</v>
      </c>
      <c r="J28" s="65">
        <v>16</v>
      </c>
    </row>
    <row r="29" spans="1:10" ht="12.75">
      <c r="A29" t="s">
        <v>112</v>
      </c>
      <c r="B29" t="s">
        <v>84</v>
      </c>
      <c r="D29" s="65">
        <v>-2.50428239214052</v>
      </c>
      <c r="F29" s="65">
        <v>18.6861762385132</v>
      </c>
      <c r="H29" s="65">
        <v>22.5</v>
      </c>
      <c r="J29" s="65">
        <v>18</v>
      </c>
    </row>
    <row r="30" spans="1:10" ht="12.75">
      <c r="A30" t="s">
        <v>86</v>
      </c>
      <c r="B30" t="s">
        <v>84</v>
      </c>
      <c r="D30" s="65">
        <v>98.56208700118823</v>
      </c>
      <c r="F30" s="65">
        <v>114.94491649642433</v>
      </c>
      <c r="H30" s="65">
        <v>169.3</v>
      </c>
      <c r="J30">
        <v>164.2</v>
      </c>
    </row>
    <row r="31" spans="1:10" ht="12.75">
      <c r="A31" t="s">
        <v>87</v>
      </c>
      <c r="B31" t="s">
        <v>84</v>
      </c>
      <c r="D31" s="65">
        <v>34.12737273894644</v>
      </c>
      <c r="F31" s="65">
        <v>67.71893847493945</v>
      </c>
      <c r="H31">
        <v>84.5</v>
      </c>
      <c r="J31" s="65">
        <v>62</v>
      </c>
    </row>
    <row r="32" spans="1:10" ht="12.75">
      <c r="A32" t="s">
        <v>88</v>
      </c>
      <c r="B32" t="s">
        <v>84</v>
      </c>
      <c r="D32" s="65">
        <v>-39.4499872610854</v>
      </c>
      <c r="F32" s="65">
        <v>563.153714545677</v>
      </c>
      <c r="H32" s="67">
        <v>675</v>
      </c>
      <c r="J32" s="67">
        <v>497.7</v>
      </c>
    </row>
    <row r="33" spans="1:10" ht="12.75">
      <c r="A33" t="s">
        <v>89</v>
      </c>
      <c r="B33" t="s">
        <v>84</v>
      </c>
      <c r="D33" s="65">
        <v>9.752038023075352</v>
      </c>
      <c r="F33" s="65">
        <v>13.211851199752896</v>
      </c>
      <c r="H33" s="65">
        <v>12.6</v>
      </c>
      <c r="J33">
        <v>13.7</v>
      </c>
    </row>
    <row r="34" spans="1:10" ht="12.75">
      <c r="A34" t="s">
        <v>90</v>
      </c>
      <c r="B34" t="s">
        <v>84</v>
      </c>
      <c r="D34" s="65">
        <v>48.141513136097736</v>
      </c>
      <c r="F34" s="65">
        <v>43.10386265567628</v>
      </c>
      <c r="H34" s="65">
        <v>40.5</v>
      </c>
      <c r="J34">
        <v>36.7</v>
      </c>
    </row>
    <row r="35" spans="1:10" ht="12.75">
      <c r="A35" s="66" t="s">
        <v>91</v>
      </c>
      <c r="B35" s="66" t="s">
        <v>84</v>
      </c>
      <c r="C35" s="74"/>
      <c r="D35" s="68">
        <v>42.10644884082692</v>
      </c>
      <c r="F35" s="68">
        <v>43.68428614457082</v>
      </c>
      <c r="H35" s="68">
        <v>46.9</v>
      </c>
      <c r="J35" s="68">
        <v>49.6</v>
      </c>
    </row>
    <row r="36" ht="12.75">
      <c r="A36" s="52" t="s">
        <v>107</v>
      </c>
    </row>
    <row r="39" spans="1:25" s="8" customFormat="1" ht="15">
      <c r="A39" s="23" t="s">
        <v>113</v>
      </c>
      <c r="B39" s="24"/>
      <c r="C39" s="73"/>
      <c r="D39" s="24"/>
      <c r="E39" s="24"/>
      <c r="F39" s="24"/>
      <c r="G39" s="24"/>
      <c r="H39" s="24"/>
      <c r="I39" s="24"/>
      <c r="J39" s="24"/>
      <c r="K39" s="24"/>
      <c r="L39" s="25"/>
      <c r="M39" s="24"/>
      <c r="N39" s="25"/>
      <c r="O39" s="24"/>
      <c r="P39" s="25"/>
      <c r="Q39" s="26"/>
      <c r="R39" s="25"/>
      <c r="S39" s="25"/>
      <c r="T39" s="25"/>
      <c r="U39" s="25"/>
      <c r="W39" s="9"/>
      <c r="Y39" s="9"/>
    </row>
    <row r="40" spans="1:25" s="8" customFormat="1" ht="12.75">
      <c r="A40" s="27" t="s">
        <v>162</v>
      </c>
      <c r="B40" s="24"/>
      <c r="C40" s="73"/>
      <c r="D40" s="24"/>
      <c r="E40" s="24"/>
      <c r="F40" s="24"/>
      <c r="G40" s="24"/>
      <c r="H40" s="24"/>
      <c r="I40" s="24"/>
      <c r="J40" s="24"/>
      <c r="K40" s="24"/>
      <c r="L40" s="25"/>
      <c r="M40" s="24"/>
      <c r="N40" s="25"/>
      <c r="O40" s="24"/>
      <c r="P40" s="25"/>
      <c r="Q40" s="26"/>
      <c r="R40" s="25"/>
      <c r="S40" s="25"/>
      <c r="T40" s="25"/>
      <c r="U40" s="25"/>
      <c r="W40" s="9"/>
      <c r="Y40" s="9"/>
    </row>
    <row r="41" spans="1:10" s="17" customFormat="1" ht="14.25">
      <c r="A41" s="11"/>
      <c r="B41" s="12"/>
      <c r="C41" s="13"/>
      <c r="D41" s="14" t="s">
        <v>161</v>
      </c>
      <c r="E41" s="13"/>
      <c r="F41" s="14" t="s">
        <v>147</v>
      </c>
      <c r="G41" s="13"/>
      <c r="H41" s="14" t="s">
        <v>103</v>
      </c>
      <c r="I41" s="13"/>
      <c r="J41" s="14" t="s">
        <v>104</v>
      </c>
    </row>
    <row r="42" spans="1:10" ht="12.75">
      <c r="A42" t="s">
        <v>114</v>
      </c>
      <c r="B42" t="s">
        <v>29</v>
      </c>
      <c r="D42" s="69">
        <v>22.119751359524507</v>
      </c>
      <c r="F42">
        <v>21.61</v>
      </c>
      <c r="H42">
        <v>26.91</v>
      </c>
      <c r="J42">
        <v>21.33</v>
      </c>
    </row>
    <row r="43" spans="1:10" ht="12.75">
      <c r="A43" t="s">
        <v>115</v>
      </c>
      <c r="B43" t="s">
        <v>29</v>
      </c>
      <c r="D43" s="69">
        <v>19.999938434544347</v>
      </c>
      <c r="F43">
        <v>16.93</v>
      </c>
      <c r="H43">
        <v>0</v>
      </c>
      <c r="J43">
        <v>0</v>
      </c>
    </row>
    <row r="44" spans="1:10" ht="12.75">
      <c r="A44" s="75" t="s">
        <v>116</v>
      </c>
      <c r="B44" s="75" t="s">
        <v>29</v>
      </c>
      <c r="D44" s="76">
        <v>22.10652017593873</v>
      </c>
      <c r="F44" s="75">
        <v>21.59</v>
      </c>
      <c r="H44" s="75">
        <v>26.91</v>
      </c>
      <c r="J44" s="76">
        <v>21.33</v>
      </c>
    </row>
    <row r="45" ht="12.75">
      <c r="J45" s="69"/>
    </row>
    <row r="46" spans="1:10" ht="12.75">
      <c r="A46" t="s">
        <v>148</v>
      </c>
      <c r="B46" t="s">
        <v>29</v>
      </c>
      <c r="D46" s="69">
        <v>3.2048165005775244</v>
      </c>
      <c r="F46">
        <v>2.35</v>
      </c>
      <c r="H46">
        <v>2.19</v>
      </c>
      <c r="J46">
        <v>2.23</v>
      </c>
    </row>
    <row r="47" spans="1:10" ht="12.75">
      <c r="A47" t="s">
        <v>149</v>
      </c>
      <c r="B47" t="s">
        <v>29</v>
      </c>
      <c r="D47" s="69">
        <v>9.689014816294009</v>
      </c>
      <c r="F47" s="69">
        <v>9.32</v>
      </c>
      <c r="H47" s="69">
        <v>8.01</v>
      </c>
      <c r="J47">
        <v>8.36</v>
      </c>
    </row>
    <row r="48" spans="1:10" ht="12.75">
      <c r="A48" t="s">
        <v>150</v>
      </c>
      <c r="B48" t="s">
        <v>29</v>
      </c>
      <c r="D48" s="69">
        <v>0.1916756058217327</v>
      </c>
      <c r="F48">
        <v>0.19</v>
      </c>
      <c r="H48">
        <v>0.17</v>
      </c>
      <c r="J48" s="69">
        <v>0.3</v>
      </c>
    </row>
    <row r="49" spans="1:10" ht="12.75">
      <c r="A49" t="s">
        <v>151</v>
      </c>
      <c r="B49" t="s">
        <v>29</v>
      </c>
      <c r="D49" s="69">
        <v>1.4353818468738457</v>
      </c>
      <c r="F49" s="69">
        <v>1.5</v>
      </c>
      <c r="H49">
        <v>1.21</v>
      </c>
      <c r="J49">
        <v>0.98</v>
      </c>
    </row>
    <row r="50" spans="1:10" ht="12.75">
      <c r="A50" t="s">
        <v>152</v>
      </c>
      <c r="B50" t="s">
        <v>29</v>
      </c>
      <c r="D50" s="69">
        <v>1.6937191370868707</v>
      </c>
      <c r="F50">
        <v>1.18</v>
      </c>
      <c r="H50">
        <v>0.99</v>
      </c>
      <c r="J50">
        <v>1.28</v>
      </c>
    </row>
    <row r="51" spans="1:10" ht="12.75">
      <c r="A51" t="s">
        <v>153</v>
      </c>
      <c r="B51" t="s">
        <v>29</v>
      </c>
      <c r="D51" s="69">
        <v>3.259530154716493</v>
      </c>
      <c r="F51">
        <v>1.56</v>
      </c>
      <c r="H51">
        <v>4.04</v>
      </c>
      <c r="J51" s="69">
        <v>2</v>
      </c>
    </row>
    <row r="52" spans="1:10" ht="12.75">
      <c r="A52" t="s">
        <v>154</v>
      </c>
      <c r="B52" t="s">
        <v>29</v>
      </c>
      <c r="D52" s="69">
        <v>1.2011532557884717</v>
      </c>
      <c r="F52">
        <v>0.56</v>
      </c>
      <c r="H52">
        <v>0.36</v>
      </c>
      <c r="J52">
        <v>0.54</v>
      </c>
    </row>
    <row r="53" spans="1:10" ht="12.75">
      <c r="A53" t="s">
        <v>117</v>
      </c>
      <c r="B53" t="s">
        <v>29</v>
      </c>
      <c r="D53" s="69">
        <v>20.675291317158948</v>
      </c>
      <c r="F53">
        <v>16.65</v>
      </c>
      <c r="H53">
        <v>16.97</v>
      </c>
      <c r="J53">
        <v>15.69</v>
      </c>
    </row>
    <row r="54" spans="1:10" ht="12.75">
      <c r="A54" t="s">
        <v>155</v>
      </c>
      <c r="B54" t="s">
        <v>29</v>
      </c>
      <c r="D54" s="69">
        <v>1.9375219674184658</v>
      </c>
      <c r="F54">
        <v>2.38</v>
      </c>
      <c r="H54">
        <v>2.02</v>
      </c>
      <c r="J54">
        <v>2.35</v>
      </c>
    </row>
    <row r="55" spans="1:10" ht="12.75">
      <c r="A55" s="75" t="s">
        <v>118</v>
      </c>
      <c r="B55" s="75" t="s">
        <v>29</v>
      </c>
      <c r="D55" s="76">
        <v>22.612813284577413</v>
      </c>
      <c r="F55" s="75">
        <v>19.03</v>
      </c>
      <c r="H55" s="75">
        <v>18.99</v>
      </c>
      <c r="J55" s="75">
        <v>18.04</v>
      </c>
    </row>
    <row r="56" ht="12.75">
      <c r="D56" s="69"/>
    </row>
    <row r="57" spans="1:10" ht="12.75">
      <c r="A57" s="75" t="s">
        <v>119</v>
      </c>
      <c r="B57" s="75" t="s">
        <v>29</v>
      </c>
      <c r="C57" s="74"/>
      <c r="D57" s="76">
        <f>D44-D55</f>
        <v>-0.5062931086386833</v>
      </c>
      <c r="F57" s="75">
        <f>F44-F55</f>
        <v>2.5599999999999987</v>
      </c>
      <c r="G57" s="66"/>
      <c r="H57" s="75">
        <f>H44-H55</f>
        <v>7.920000000000002</v>
      </c>
      <c r="I57" s="66"/>
      <c r="J57" s="76">
        <f>J44-J55</f>
        <v>3.289999999999999</v>
      </c>
    </row>
    <row r="58" ht="12.75">
      <c r="A58" s="52" t="s">
        <v>107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8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4.421875" style="0" customWidth="1"/>
    <col min="2" max="2" width="3.57421875" style="0" bestFit="1" customWidth="1"/>
    <col min="3" max="3" width="2.00390625" style="0" customWidth="1"/>
    <col min="4" max="4" width="10.140625" style="0" customWidth="1"/>
    <col min="5" max="5" width="1.8515625" style="0" customWidth="1"/>
    <col min="6" max="6" width="10.7109375" style="0" bestFit="1" customWidth="1"/>
    <col min="7" max="7" width="1.8515625" style="0" customWidth="1"/>
    <col min="8" max="8" width="10.140625" style="0" customWidth="1"/>
    <col min="9" max="9" width="1.8515625" style="0" customWidth="1"/>
    <col min="10" max="10" width="10.140625" style="0" customWidth="1"/>
    <col min="11" max="11" width="1.8515625" style="0" customWidth="1"/>
    <col min="12" max="12" width="10.140625" style="0" customWidth="1"/>
    <col min="13" max="13" width="1.8515625" style="0" customWidth="1"/>
    <col min="14" max="14" width="10.140625" style="0" customWidth="1"/>
    <col min="15" max="15" width="1.8515625" style="0" customWidth="1"/>
    <col min="16" max="16" width="10.140625" style="0" customWidth="1"/>
    <col min="17" max="17" width="1.8515625" style="0" customWidth="1"/>
    <col min="18" max="18" width="10.140625" style="0" customWidth="1"/>
    <col min="19" max="19" width="1.8515625" style="62" customWidth="1"/>
    <col min="20" max="20" width="10.140625" style="0" customWidth="1"/>
    <col min="21" max="21" width="1.8515625" style="62" customWidth="1"/>
    <col min="22" max="22" width="10.140625" style="0" customWidth="1"/>
    <col min="23" max="23" width="1.8515625" style="0" customWidth="1"/>
    <col min="24" max="24" width="10.140625" style="0" customWidth="1"/>
    <col min="25" max="25" width="1.8515625" style="0" customWidth="1"/>
    <col min="26" max="26" width="10.140625" style="0" customWidth="1"/>
    <col min="27" max="27" width="1.8515625" style="0" customWidth="1"/>
    <col min="28" max="28" width="10.140625" style="0" customWidth="1"/>
    <col min="29" max="29" width="1.8515625" style="0" customWidth="1"/>
    <col min="30" max="30" width="10.140625" style="0" customWidth="1"/>
    <col min="31" max="31" width="1.8515625" style="0" customWidth="1"/>
    <col min="32" max="32" width="10.140625" style="0" customWidth="1"/>
    <col min="33" max="33" width="1.8515625" style="0" customWidth="1"/>
    <col min="34" max="34" width="10.140625" style="0" customWidth="1"/>
    <col min="35" max="35" width="1.8515625" style="0" customWidth="1"/>
    <col min="36" max="36" width="10.140625" style="0" customWidth="1"/>
    <col min="37" max="37" width="1.8515625" style="0" customWidth="1"/>
    <col min="38" max="38" width="10.140625" style="0" customWidth="1"/>
    <col min="39" max="39" width="1.8515625" style="0" customWidth="1"/>
    <col min="40" max="40" width="10.140625" style="0" customWidth="1"/>
  </cols>
  <sheetData>
    <row r="1" spans="1:21" s="8" customFormat="1" ht="20.25">
      <c r="A1" s="7" t="s">
        <v>0</v>
      </c>
      <c r="C1" s="9"/>
      <c r="D1" s="9"/>
      <c r="E1" s="9"/>
      <c r="F1" s="9"/>
      <c r="G1" s="9"/>
      <c r="I1" s="9"/>
      <c r="K1" s="9"/>
      <c r="M1" s="10"/>
      <c r="S1" s="9"/>
      <c r="U1" s="9"/>
    </row>
    <row r="2" spans="1:21" s="8" customFormat="1" ht="15.75">
      <c r="A2" s="2" t="s">
        <v>102</v>
      </c>
      <c r="C2" s="9"/>
      <c r="D2" s="9"/>
      <c r="E2" s="9"/>
      <c r="F2" s="9"/>
      <c r="G2" s="9"/>
      <c r="I2" s="9"/>
      <c r="K2" s="9"/>
      <c r="M2" s="10"/>
      <c r="S2" s="9"/>
      <c r="U2" s="9"/>
    </row>
    <row r="3" spans="1:21" s="4" customFormat="1" ht="14.25">
      <c r="A3" s="63" t="s">
        <v>92</v>
      </c>
      <c r="U3" s="6"/>
    </row>
    <row r="4" spans="1:21" s="4" customFormat="1" ht="14.25">
      <c r="A4" s="63" t="str">
        <f>'Rogaland_Agder 2005-2008'!A4</f>
        <v>Oppdatert per 5. november 2009</v>
      </c>
      <c r="U4" s="6"/>
    </row>
    <row r="5" spans="3:21" s="8" customFormat="1" ht="12.75">
      <c r="C5" s="9"/>
      <c r="D5" s="9"/>
      <c r="E5" s="9"/>
      <c r="F5" s="9"/>
      <c r="G5" s="9"/>
      <c r="I5" s="9"/>
      <c r="K5" s="9"/>
      <c r="M5" s="10"/>
      <c r="S5" s="9"/>
      <c r="U5" s="9"/>
    </row>
    <row r="6" spans="13:21" s="8" customFormat="1" ht="12.75">
      <c r="M6" s="10"/>
      <c r="S6" s="9"/>
      <c r="U6" s="9"/>
    </row>
    <row r="7" spans="1:21" s="8" customFormat="1" ht="15">
      <c r="A7" s="3" t="s">
        <v>24</v>
      </c>
      <c r="M7" s="10"/>
      <c r="S7" s="9"/>
      <c r="U7" s="9"/>
    </row>
    <row r="8" spans="1:40" s="17" customFormat="1" ht="12.75">
      <c r="A8" s="11"/>
      <c r="B8" s="12"/>
      <c r="C8" s="13"/>
      <c r="D8" s="14">
        <v>2004</v>
      </c>
      <c r="E8" s="13"/>
      <c r="F8" s="14">
        <v>2003</v>
      </c>
      <c r="G8" s="13"/>
      <c r="H8" s="14">
        <v>2002</v>
      </c>
      <c r="I8" s="13"/>
      <c r="J8" s="14">
        <v>2001</v>
      </c>
      <c r="K8" s="13"/>
      <c r="L8" s="14">
        <v>2000</v>
      </c>
      <c r="M8" s="13"/>
      <c r="N8" s="14">
        <v>1999</v>
      </c>
      <c r="O8" s="15"/>
      <c r="P8" s="14">
        <v>1998</v>
      </c>
      <c r="Q8" s="15"/>
      <c r="R8" s="14">
        <v>1997</v>
      </c>
      <c r="S8" s="16"/>
      <c r="T8" s="14">
        <v>1996</v>
      </c>
      <c r="U8" s="16"/>
      <c r="V8" s="14">
        <v>1995</v>
      </c>
      <c r="X8" s="14">
        <v>1994</v>
      </c>
      <c r="Z8" s="14">
        <v>1993</v>
      </c>
      <c r="AB8" s="14">
        <v>1992</v>
      </c>
      <c r="AD8" s="14">
        <v>1991</v>
      </c>
      <c r="AF8" s="14">
        <v>1990</v>
      </c>
      <c r="AH8" s="14">
        <v>1989</v>
      </c>
      <c r="AJ8" s="14">
        <v>1988</v>
      </c>
      <c r="AL8" s="14">
        <v>1987</v>
      </c>
      <c r="AN8" s="14">
        <v>1986</v>
      </c>
    </row>
    <row r="9" spans="1:40" s="8" customFormat="1" ht="12.75">
      <c r="A9" s="8" t="s">
        <v>25</v>
      </c>
      <c r="B9" s="8" t="s">
        <v>26</v>
      </c>
      <c r="D9" s="8">
        <v>7</v>
      </c>
      <c r="F9" s="8">
        <v>7</v>
      </c>
      <c r="H9" s="8">
        <v>9</v>
      </c>
      <c r="J9" s="8">
        <v>12</v>
      </c>
      <c r="L9" s="8">
        <v>14</v>
      </c>
      <c r="M9" s="10"/>
      <c r="N9" s="8">
        <v>15</v>
      </c>
      <c r="P9" s="8">
        <v>14</v>
      </c>
      <c r="R9" s="8">
        <v>22</v>
      </c>
      <c r="S9" s="9"/>
      <c r="T9" s="8">
        <v>35</v>
      </c>
      <c r="U9" s="9"/>
      <c r="V9" s="8">
        <v>35</v>
      </c>
      <c r="X9" s="8">
        <v>32</v>
      </c>
      <c r="Z9" s="8">
        <v>34</v>
      </c>
      <c r="AB9" s="8">
        <v>32</v>
      </c>
      <c r="AD9" s="8">
        <v>29</v>
      </c>
      <c r="AF9" s="8">
        <v>29</v>
      </c>
      <c r="AH9" s="8">
        <v>28</v>
      </c>
      <c r="AJ9" s="8">
        <v>28</v>
      </c>
      <c r="AL9" s="8">
        <v>19</v>
      </c>
      <c r="AN9" s="8">
        <v>15</v>
      </c>
    </row>
    <row r="10" spans="1:26" s="8" customFormat="1" ht="12.75">
      <c r="A10" s="8" t="s">
        <v>105</v>
      </c>
      <c r="B10" s="8" t="s">
        <v>26</v>
      </c>
      <c r="D10" s="8">
        <v>31</v>
      </c>
      <c r="F10" s="8">
        <v>27</v>
      </c>
      <c r="H10" s="8">
        <v>27</v>
      </c>
      <c r="J10" s="8">
        <v>38</v>
      </c>
      <c r="L10" s="8">
        <v>53</v>
      </c>
      <c r="M10" s="10"/>
      <c r="N10" s="8">
        <v>39</v>
      </c>
      <c r="P10" s="8">
        <v>42</v>
      </c>
      <c r="R10" s="8">
        <v>41</v>
      </c>
      <c r="S10" s="9"/>
      <c r="T10" s="8">
        <v>41</v>
      </c>
      <c r="U10" s="9"/>
      <c r="V10" s="8">
        <v>40</v>
      </c>
      <c r="X10" s="8">
        <v>36</v>
      </c>
      <c r="Z10" s="8">
        <v>39</v>
      </c>
    </row>
    <row r="11" spans="1:40" s="8" customFormat="1" ht="14.25">
      <c r="A11" s="18" t="s">
        <v>106</v>
      </c>
      <c r="B11" s="18" t="s">
        <v>26</v>
      </c>
      <c r="D11" s="19">
        <f>(D10/D9)</f>
        <v>4.428571428571429</v>
      </c>
      <c r="F11" s="19">
        <f>F10/F9</f>
        <v>3.857142857142857</v>
      </c>
      <c r="H11" s="19">
        <f>H10/H9</f>
        <v>3</v>
      </c>
      <c r="J11" s="19">
        <f>J10/J9</f>
        <v>3.1666666666666665</v>
      </c>
      <c r="L11" s="19">
        <f>L10/L9</f>
        <v>3.7857142857142856</v>
      </c>
      <c r="M11" s="20"/>
      <c r="N11" s="19">
        <f>N10/N9</f>
        <v>2.6</v>
      </c>
      <c r="O11" s="20"/>
      <c r="P11" s="19">
        <f>P10/P9</f>
        <v>3</v>
      </c>
      <c r="Q11" s="20"/>
      <c r="R11" s="19">
        <f>R10/R9</f>
        <v>1.8636363636363635</v>
      </c>
      <c r="S11" s="9"/>
      <c r="T11" s="19">
        <f>T10/T9</f>
        <v>1.1714285714285715</v>
      </c>
      <c r="U11" s="9"/>
      <c r="V11" s="19">
        <f>V10/V9</f>
        <v>1.1428571428571428</v>
      </c>
      <c r="X11" s="19">
        <f>X10/X9</f>
        <v>1.125</v>
      </c>
      <c r="Z11" s="19">
        <f>Z10/Z9</f>
        <v>1.1470588235294117</v>
      </c>
      <c r="AB11" s="19">
        <f>AB10/AB9</f>
        <v>0</v>
      </c>
      <c r="AD11" s="19">
        <f>AD10/AD9</f>
        <v>0</v>
      </c>
      <c r="AF11" s="19">
        <f>AF10/AF9</f>
        <v>0</v>
      </c>
      <c r="AH11" s="19">
        <f>AH10/AH9</f>
        <v>0</v>
      </c>
      <c r="AJ11" s="19">
        <f>AJ10/AJ9</f>
        <v>0</v>
      </c>
      <c r="AL11" s="19">
        <f>AL10/AL9</f>
        <v>0</v>
      </c>
      <c r="AN11" s="19">
        <f>AN10/AN9</f>
        <v>0</v>
      </c>
    </row>
    <row r="12" spans="1:21" s="8" customFormat="1" ht="12.75">
      <c r="A12" s="21" t="s">
        <v>120</v>
      </c>
      <c r="C12" s="9"/>
      <c r="D12" s="9"/>
      <c r="E12" s="9"/>
      <c r="F12" s="9"/>
      <c r="G12" s="9"/>
      <c r="H12" s="17"/>
      <c r="I12" s="9"/>
      <c r="J12" s="17"/>
      <c r="K12" s="9"/>
      <c r="L12" s="17"/>
      <c r="M12" s="22"/>
      <c r="N12" s="17"/>
      <c r="O12" s="17"/>
      <c r="P12" s="17"/>
      <c r="Q12" s="17"/>
      <c r="R12" s="17"/>
      <c r="S12" s="9"/>
      <c r="U12" s="9"/>
    </row>
    <row r="13" spans="13:21" s="8" customFormat="1" ht="12.75">
      <c r="M13" s="10"/>
      <c r="S13" s="9"/>
      <c r="U13" s="9"/>
    </row>
    <row r="14" spans="1:40" s="8" customFormat="1" ht="15">
      <c r="A14" s="23" t="s">
        <v>27</v>
      </c>
      <c r="B14" s="24"/>
      <c r="C14" s="24"/>
      <c r="D14" s="24"/>
      <c r="E14" s="24"/>
      <c r="F14" s="24"/>
      <c r="G14" s="24"/>
      <c r="H14" s="25"/>
      <c r="I14" s="24"/>
      <c r="J14" s="25"/>
      <c r="K14" s="24"/>
      <c r="L14" s="25"/>
      <c r="M14" s="26"/>
      <c r="N14" s="25"/>
      <c r="O14" s="25"/>
      <c r="P14" s="25"/>
      <c r="Q14" s="25"/>
      <c r="R14" s="25"/>
      <c r="S14" s="9"/>
      <c r="T14" s="25"/>
      <c r="U14" s="9"/>
      <c r="V14" s="25"/>
      <c r="X14" s="25"/>
      <c r="Z14" s="25"/>
      <c r="AB14" s="25"/>
      <c r="AD14" s="25"/>
      <c r="AF14" s="25"/>
      <c r="AH14" s="25"/>
      <c r="AJ14" s="25"/>
      <c r="AL14" s="25"/>
      <c r="AN14" s="25"/>
    </row>
    <row r="15" spans="1:40" s="8" customFormat="1" ht="12.75">
      <c r="A15" s="27" t="s">
        <v>162</v>
      </c>
      <c r="B15" s="24"/>
      <c r="C15" s="24"/>
      <c r="D15" s="24"/>
      <c r="E15" s="24"/>
      <c r="F15" s="24"/>
      <c r="G15" s="24"/>
      <c r="H15" s="25"/>
      <c r="I15" s="24"/>
      <c r="J15" s="25"/>
      <c r="K15" s="24"/>
      <c r="L15" s="25"/>
      <c r="M15" s="26"/>
      <c r="N15" s="25"/>
      <c r="O15" s="25"/>
      <c r="P15" s="25"/>
      <c r="Q15" s="25"/>
      <c r="R15" s="25"/>
      <c r="S15" s="9"/>
      <c r="T15" s="25"/>
      <c r="U15" s="9"/>
      <c r="V15" s="25"/>
      <c r="X15" s="25"/>
      <c r="Z15" s="25"/>
      <c r="AB15" s="25"/>
      <c r="AD15" s="25"/>
      <c r="AF15" s="25"/>
      <c r="AH15" s="25"/>
      <c r="AJ15" s="25"/>
      <c r="AL15" s="25"/>
      <c r="AN15" s="25"/>
    </row>
    <row r="16" spans="1:40" s="17" customFormat="1" ht="12.75">
      <c r="A16" s="11"/>
      <c r="B16" s="12"/>
      <c r="C16" s="13"/>
      <c r="D16" s="14">
        <v>2004</v>
      </c>
      <c r="E16" s="13"/>
      <c r="F16" s="14">
        <v>2003</v>
      </c>
      <c r="G16" s="13"/>
      <c r="H16" s="14">
        <v>2002</v>
      </c>
      <c r="I16" s="13"/>
      <c r="J16" s="14">
        <v>2001</v>
      </c>
      <c r="K16" s="13"/>
      <c r="L16" s="14">
        <v>2000</v>
      </c>
      <c r="M16" s="13"/>
      <c r="N16" s="14">
        <v>1999</v>
      </c>
      <c r="O16" s="15"/>
      <c r="P16" s="14">
        <v>1998</v>
      </c>
      <c r="Q16" s="15"/>
      <c r="R16" s="14">
        <v>1997</v>
      </c>
      <c r="S16" s="16"/>
      <c r="T16" s="14">
        <v>1996</v>
      </c>
      <c r="U16" s="16"/>
      <c r="V16" s="14">
        <v>1995</v>
      </c>
      <c r="X16" s="14">
        <v>1994</v>
      </c>
      <c r="Z16" s="14">
        <v>1993</v>
      </c>
      <c r="AB16" s="14">
        <v>1992</v>
      </c>
      <c r="AD16" s="14">
        <v>1991</v>
      </c>
      <c r="AF16" s="14">
        <v>1990</v>
      </c>
      <c r="AH16" s="14">
        <v>1989</v>
      </c>
      <c r="AJ16" s="14">
        <v>1988</v>
      </c>
      <c r="AL16" s="14">
        <v>1987</v>
      </c>
      <c r="AN16" s="14">
        <v>1986</v>
      </c>
    </row>
    <row r="17" spans="1:40" s="8" customFormat="1" ht="14.25">
      <c r="A17" s="28" t="s">
        <v>28</v>
      </c>
      <c r="B17" s="28" t="s">
        <v>29</v>
      </c>
      <c r="C17" s="28"/>
      <c r="D17" s="29">
        <v>47982172</v>
      </c>
      <c r="E17" s="28"/>
      <c r="F17" s="29">
        <v>41079839</v>
      </c>
      <c r="G17" s="28"/>
      <c r="H17" s="29">
        <v>25025155</v>
      </c>
      <c r="I17" s="28"/>
      <c r="J17" s="29">
        <v>31341804</v>
      </c>
      <c r="K17" s="28"/>
      <c r="L17" s="29">
        <v>66361487</v>
      </c>
      <c r="M17" s="28"/>
      <c r="N17" s="29">
        <v>23036792</v>
      </c>
      <c r="O17" s="29"/>
      <c r="P17" s="29">
        <v>33115810</v>
      </c>
      <c r="Q17" s="29"/>
      <c r="R17" s="29">
        <v>15257381</v>
      </c>
      <c r="S17" s="9"/>
      <c r="T17" s="29">
        <v>9782311</v>
      </c>
      <c r="U17" s="9"/>
      <c r="V17" s="29">
        <v>9103179</v>
      </c>
      <c r="X17" s="29">
        <v>8771097</v>
      </c>
      <c r="Z17" s="29">
        <v>8273646</v>
      </c>
      <c r="AB17" s="29">
        <v>5834142</v>
      </c>
      <c r="AD17" s="29">
        <v>6629246</v>
      </c>
      <c r="AF17" s="29">
        <v>6468533</v>
      </c>
      <c r="AH17" s="29">
        <v>6193375</v>
      </c>
      <c r="AJ17" s="29">
        <v>5149902</v>
      </c>
      <c r="AL17" s="29">
        <v>3927903</v>
      </c>
      <c r="AN17" s="29">
        <v>2467244</v>
      </c>
    </row>
    <row r="18" spans="1:40" s="8" customFormat="1" ht="14.25">
      <c r="A18" s="28" t="s">
        <v>121</v>
      </c>
      <c r="B18" s="28" t="s">
        <v>29</v>
      </c>
      <c r="C18" s="28"/>
      <c r="D18" s="29">
        <v>0</v>
      </c>
      <c r="E18" s="28"/>
      <c r="F18" s="29">
        <v>0</v>
      </c>
      <c r="G18" s="28"/>
      <c r="H18" s="29">
        <v>0</v>
      </c>
      <c r="I18" s="28"/>
      <c r="J18" s="29">
        <v>4323059</v>
      </c>
      <c r="K18" s="28"/>
      <c r="L18" s="29">
        <v>2692255</v>
      </c>
      <c r="M18" s="28"/>
      <c r="N18" s="29">
        <v>3336106</v>
      </c>
      <c r="O18" s="29"/>
      <c r="P18" s="29">
        <v>257121</v>
      </c>
      <c r="Q18" s="29"/>
      <c r="R18" s="29">
        <v>37955</v>
      </c>
      <c r="S18" s="9"/>
      <c r="T18" s="29">
        <v>111174</v>
      </c>
      <c r="U18" s="9"/>
      <c r="V18" s="29">
        <v>36230</v>
      </c>
      <c r="X18" s="29"/>
      <c r="Z18" s="29"/>
      <c r="AB18" s="29"/>
      <c r="AD18" s="29"/>
      <c r="AF18" s="29"/>
      <c r="AH18" s="29"/>
      <c r="AJ18" s="29"/>
      <c r="AL18" s="29"/>
      <c r="AN18" s="29"/>
    </row>
    <row r="19" spans="1:40" s="8" customFormat="1" ht="12.75">
      <c r="A19" s="28" t="s">
        <v>30</v>
      </c>
      <c r="B19" s="28" t="s">
        <v>29</v>
      </c>
      <c r="C19" s="28"/>
      <c r="D19" s="29">
        <v>0</v>
      </c>
      <c r="E19" s="28"/>
      <c r="F19" s="29">
        <v>94356</v>
      </c>
      <c r="G19" s="28"/>
      <c r="H19" s="29">
        <v>1053466</v>
      </c>
      <c r="I19" s="28"/>
      <c r="J19" s="29">
        <v>33285</v>
      </c>
      <c r="K19" s="28"/>
      <c r="L19" s="29">
        <v>108558</v>
      </c>
      <c r="M19" s="28"/>
      <c r="N19" s="29">
        <v>116801</v>
      </c>
      <c r="O19" s="29"/>
      <c r="P19" s="29">
        <v>353170</v>
      </c>
      <c r="Q19" s="29"/>
      <c r="R19" s="29">
        <v>131359</v>
      </c>
      <c r="S19" s="9"/>
      <c r="T19" s="29">
        <v>59042</v>
      </c>
      <c r="U19" s="9"/>
      <c r="V19" s="29">
        <v>91884</v>
      </c>
      <c r="X19" s="29">
        <v>9004</v>
      </c>
      <c r="Z19" s="29">
        <v>9710</v>
      </c>
      <c r="AB19" s="29">
        <v>33451</v>
      </c>
      <c r="AD19" s="29">
        <v>48308</v>
      </c>
      <c r="AF19" s="29">
        <v>242346</v>
      </c>
      <c r="AH19" s="29">
        <v>83368</v>
      </c>
      <c r="AJ19" s="29">
        <v>415788</v>
      </c>
      <c r="AL19" s="29">
        <v>20053</v>
      </c>
      <c r="AN19" s="29">
        <v>14454</v>
      </c>
    </row>
    <row r="20" spans="1:40" s="8" customFormat="1" ht="12.75">
      <c r="A20" s="28" t="s">
        <v>31</v>
      </c>
      <c r="B20" s="28" t="s">
        <v>29</v>
      </c>
      <c r="C20" s="28"/>
      <c r="D20" s="29">
        <v>1767656</v>
      </c>
      <c r="E20" s="28"/>
      <c r="F20" s="29">
        <v>4454145</v>
      </c>
      <c r="G20" s="28"/>
      <c r="H20" s="29">
        <v>1002309</v>
      </c>
      <c r="I20" s="28"/>
      <c r="J20" s="29">
        <v>2724869</v>
      </c>
      <c r="K20" s="28"/>
      <c r="L20" s="29">
        <v>3323323</v>
      </c>
      <c r="M20" s="28"/>
      <c r="N20" s="29">
        <v>1162632</v>
      </c>
      <c r="O20" s="29"/>
      <c r="P20" s="29">
        <v>2044131</v>
      </c>
      <c r="Q20" s="29"/>
      <c r="R20" s="29">
        <v>619933</v>
      </c>
      <c r="S20" s="9"/>
      <c r="T20" s="29">
        <v>545706</v>
      </c>
      <c r="U20" s="9"/>
      <c r="V20" s="29">
        <v>362311</v>
      </c>
      <c r="X20" s="29">
        <v>296805</v>
      </c>
      <c r="Z20" s="29">
        <v>261523</v>
      </c>
      <c r="AB20" s="29">
        <v>196644</v>
      </c>
      <c r="AD20" s="29">
        <v>19992</v>
      </c>
      <c r="AF20" s="29">
        <v>123876</v>
      </c>
      <c r="AH20" s="29">
        <v>284431</v>
      </c>
      <c r="AJ20" s="29">
        <v>129630</v>
      </c>
      <c r="AL20" s="29">
        <v>43092</v>
      </c>
      <c r="AN20" s="29">
        <v>36903</v>
      </c>
    </row>
    <row r="21" spans="1:40" s="8" customFormat="1" ht="12.75">
      <c r="A21" s="30" t="s">
        <v>32</v>
      </c>
      <c r="B21" s="30" t="s">
        <v>29</v>
      </c>
      <c r="C21" s="30"/>
      <c r="D21" s="31">
        <f>SUM(D17:D20)</f>
        <v>49749828</v>
      </c>
      <c r="E21" s="30"/>
      <c r="F21" s="31">
        <f>SUM(F17:F20)</f>
        <v>45628340</v>
      </c>
      <c r="G21" s="30"/>
      <c r="H21" s="31">
        <f>SUM(H17:H20)</f>
        <v>27080930</v>
      </c>
      <c r="I21" s="30"/>
      <c r="J21" s="31">
        <f>SUM(J17:J20)</f>
        <v>38423017</v>
      </c>
      <c r="K21" s="30"/>
      <c r="L21" s="31">
        <f>SUM(L17:L20)</f>
        <v>72485623</v>
      </c>
      <c r="M21" s="32"/>
      <c r="N21" s="31">
        <f>SUM(N17:N20)</f>
        <v>27652331</v>
      </c>
      <c r="O21" s="32"/>
      <c r="P21" s="31">
        <f>SUM(P17:P20)</f>
        <v>35770232</v>
      </c>
      <c r="Q21" s="32"/>
      <c r="R21" s="31">
        <f>SUM(R17:R20)</f>
        <v>16046628</v>
      </c>
      <c r="S21" s="9"/>
      <c r="T21" s="31">
        <f>SUM(T17:T20)</f>
        <v>10498233</v>
      </c>
      <c r="U21" s="9"/>
      <c r="V21" s="31">
        <f>SUM(V17:V20)</f>
        <v>9593604</v>
      </c>
      <c r="X21" s="31">
        <f>SUM(X17:X20)</f>
        <v>9076906</v>
      </c>
      <c r="Z21" s="31">
        <f>SUM(Z17:Z20)</f>
        <v>8544879</v>
      </c>
      <c r="AB21" s="31">
        <f>SUM(AB17:AB20)</f>
        <v>6064237</v>
      </c>
      <c r="AD21" s="31">
        <f>SUM(AD17:AD20)</f>
        <v>6697546</v>
      </c>
      <c r="AF21" s="31">
        <f>SUM(AF17:AF20)</f>
        <v>6834755</v>
      </c>
      <c r="AH21" s="31">
        <f>SUM(AH17:AH20)</f>
        <v>6561174</v>
      </c>
      <c r="AJ21" s="31">
        <f>SUM(AJ17:AJ20)</f>
        <v>5695320</v>
      </c>
      <c r="AL21" s="31">
        <f>SUM(AL17:AL20)</f>
        <v>3991048</v>
      </c>
      <c r="AN21" s="31">
        <f>SUM(AN17:AN20)</f>
        <v>2518601</v>
      </c>
    </row>
    <row r="22" spans="1:40" s="8" customFormat="1" ht="12.75">
      <c r="A22" s="28" t="s">
        <v>33</v>
      </c>
      <c r="B22" s="28" t="s">
        <v>29</v>
      </c>
      <c r="C22" s="28"/>
      <c r="D22" s="29">
        <v>6473649</v>
      </c>
      <c r="E22" s="28"/>
      <c r="F22" s="29">
        <v>6553251</v>
      </c>
      <c r="G22" s="28"/>
      <c r="H22" s="29">
        <v>5063316</v>
      </c>
      <c r="I22" s="28"/>
      <c r="J22" s="29">
        <v>5721708</v>
      </c>
      <c r="K22" s="28"/>
      <c r="L22" s="29">
        <v>5306812</v>
      </c>
      <c r="M22" s="28"/>
      <c r="N22" s="29">
        <v>3666711</v>
      </c>
      <c r="O22" s="29"/>
      <c r="P22" s="29">
        <v>3672717</v>
      </c>
      <c r="Q22" s="29"/>
      <c r="R22" s="29">
        <v>2601498</v>
      </c>
      <c r="S22" s="9"/>
      <c r="T22" s="29">
        <v>1815317</v>
      </c>
      <c r="U22" s="9"/>
      <c r="V22" s="29">
        <v>1914956</v>
      </c>
      <c r="X22" s="29">
        <v>1533871</v>
      </c>
      <c r="Z22" s="29">
        <v>1487759</v>
      </c>
      <c r="AB22" s="29">
        <v>1011674</v>
      </c>
      <c r="AD22" s="29">
        <v>1055515</v>
      </c>
      <c r="AF22" s="29">
        <v>1268208</v>
      </c>
      <c r="AH22" s="29">
        <v>1315969</v>
      </c>
      <c r="AJ22" s="29">
        <v>1555692</v>
      </c>
      <c r="AL22" s="29">
        <v>843599</v>
      </c>
      <c r="AN22" s="29">
        <v>763229</v>
      </c>
    </row>
    <row r="23" spans="1:40" s="8" customFormat="1" ht="12.75">
      <c r="A23" s="28" t="s">
        <v>34</v>
      </c>
      <c r="B23" s="28" t="s">
        <v>29</v>
      </c>
      <c r="C23" s="28"/>
      <c r="D23" s="29">
        <v>24185276</v>
      </c>
      <c r="E23" s="28"/>
      <c r="F23" s="29">
        <v>23245645</v>
      </c>
      <c r="G23" s="28"/>
      <c r="H23" s="29">
        <v>16705834</v>
      </c>
      <c r="I23" s="28"/>
      <c r="J23" s="29">
        <v>16060494</v>
      </c>
      <c r="K23" s="28"/>
      <c r="L23" s="29">
        <v>19794931</v>
      </c>
      <c r="M23" s="28"/>
      <c r="N23" s="29">
        <v>12593032</v>
      </c>
      <c r="O23" s="29"/>
      <c r="P23" s="29">
        <v>13718201</v>
      </c>
      <c r="Q23" s="29"/>
      <c r="R23" s="29">
        <v>7874974</v>
      </c>
      <c r="S23" s="9"/>
      <c r="T23" s="29">
        <v>4645250</v>
      </c>
      <c r="U23" s="9"/>
      <c r="V23" s="29">
        <v>4633255</v>
      </c>
      <c r="X23" s="29">
        <v>3600322</v>
      </c>
      <c r="Z23" s="29">
        <v>2887354</v>
      </c>
      <c r="AB23" s="29">
        <v>2297813</v>
      </c>
      <c r="AD23" s="29">
        <v>2318920</v>
      </c>
      <c r="AF23" s="29">
        <v>3176918</v>
      </c>
      <c r="AH23" s="29">
        <v>3107056</v>
      </c>
      <c r="AJ23" s="29">
        <v>2174569</v>
      </c>
      <c r="AL23" s="29">
        <v>1346356</v>
      </c>
      <c r="AN23" s="29">
        <v>1005325</v>
      </c>
    </row>
    <row r="24" spans="1:40" s="8" customFormat="1" ht="12.75">
      <c r="A24" s="28" t="s">
        <v>35</v>
      </c>
      <c r="B24" s="28" t="s">
        <v>29</v>
      </c>
      <c r="C24" s="28"/>
      <c r="D24" s="29">
        <v>946636</v>
      </c>
      <c r="E24" s="28"/>
      <c r="F24" s="29">
        <v>1044858</v>
      </c>
      <c r="G24" s="28"/>
      <c r="H24" s="29">
        <v>670118</v>
      </c>
      <c r="I24" s="28"/>
      <c r="J24" s="29">
        <v>698290</v>
      </c>
      <c r="K24" s="28"/>
      <c r="L24" s="29">
        <v>785638</v>
      </c>
      <c r="M24" s="28"/>
      <c r="N24" s="29">
        <v>411465</v>
      </c>
      <c r="O24" s="29"/>
      <c r="P24" s="29">
        <v>409631</v>
      </c>
      <c r="Q24" s="29"/>
      <c r="R24" s="29">
        <v>259410</v>
      </c>
      <c r="S24" s="9"/>
      <c r="T24" s="29">
        <v>232306</v>
      </c>
      <c r="U24" s="9"/>
      <c r="V24" s="29">
        <v>256827</v>
      </c>
      <c r="X24" s="29">
        <v>215811</v>
      </c>
      <c r="Z24" s="29">
        <v>220220</v>
      </c>
      <c r="AB24" s="29">
        <v>181512</v>
      </c>
      <c r="AD24" s="29">
        <v>212198</v>
      </c>
      <c r="AF24" s="29">
        <v>271790</v>
      </c>
      <c r="AH24" s="29">
        <v>180361</v>
      </c>
      <c r="AJ24" s="29">
        <v>239085</v>
      </c>
      <c r="AL24" s="29">
        <v>126588</v>
      </c>
      <c r="AN24" s="29">
        <v>96963</v>
      </c>
    </row>
    <row r="25" spans="1:40" s="8" customFormat="1" ht="14.25">
      <c r="A25" s="28" t="s">
        <v>36</v>
      </c>
      <c r="B25" s="28" t="s">
        <v>29</v>
      </c>
      <c r="C25" s="28"/>
      <c r="D25" s="29">
        <v>6243641</v>
      </c>
      <c r="E25" s="28"/>
      <c r="F25" s="29">
        <v>3405743</v>
      </c>
      <c r="G25" s="28"/>
      <c r="H25" s="29">
        <v>4038720</v>
      </c>
      <c r="I25" s="28"/>
      <c r="J25" s="29">
        <v>4872717</v>
      </c>
      <c r="K25" s="28"/>
      <c r="L25" s="29">
        <v>6301606</v>
      </c>
      <c r="M25" s="28"/>
      <c r="N25" s="29">
        <v>2849217</v>
      </c>
      <c r="O25" s="29"/>
      <c r="P25" s="29">
        <v>5727701</v>
      </c>
      <c r="Q25" s="29"/>
      <c r="R25" s="29">
        <v>2351256</v>
      </c>
      <c r="S25" s="9"/>
      <c r="T25" s="29">
        <v>1611252</v>
      </c>
      <c r="U25" s="9"/>
      <c r="V25" s="29">
        <v>1243440</v>
      </c>
      <c r="X25" s="29">
        <v>1130676</v>
      </c>
      <c r="Z25" s="29">
        <v>1020754</v>
      </c>
      <c r="AB25" s="29">
        <v>524847</v>
      </c>
      <c r="AD25" s="29">
        <v>538206</v>
      </c>
      <c r="AF25" s="29">
        <v>300485</v>
      </c>
      <c r="AH25" s="29">
        <v>166639</v>
      </c>
      <c r="AJ25" s="29"/>
      <c r="AL25" s="29"/>
      <c r="AN25" s="29"/>
    </row>
    <row r="26" spans="1:40" s="8" customFormat="1" ht="12.75">
      <c r="A26" s="28" t="s">
        <v>122</v>
      </c>
      <c r="B26" s="28" t="s">
        <v>29</v>
      </c>
      <c r="C26" s="28"/>
      <c r="D26" s="29">
        <v>3598462</v>
      </c>
      <c r="E26" s="28"/>
      <c r="F26" s="29">
        <v>-3365160</v>
      </c>
      <c r="G26" s="28"/>
      <c r="H26" s="29">
        <v>5994137</v>
      </c>
      <c r="I26" s="28"/>
      <c r="J26" s="29">
        <v>-450205</v>
      </c>
      <c r="K26" s="28"/>
      <c r="L26" s="29">
        <v>543430</v>
      </c>
      <c r="M26" s="28"/>
      <c r="N26" s="29">
        <v>3944938</v>
      </c>
      <c r="O26" s="29"/>
      <c r="P26" s="29">
        <v>267855</v>
      </c>
      <c r="Q26" s="29"/>
      <c r="R26" s="29">
        <v>2778247</v>
      </c>
      <c r="S26" s="9"/>
      <c r="T26" s="29">
        <v>-8545</v>
      </c>
      <c r="U26" s="9"/>
      <c r="V26" s="29">
        <v>1820010</v>
      </c>
      <c r="X26" s="29">
        <v>1136167</v>
      </c>
      <c r="Z26" s="29">
        <v>550467</v>
      </c>
      <c r="AB26" s="29">
        <v>-421659</v>
      </c>
      <c r="AD26" s="29">
        <v>-1107905</v>
      </c>
      <c r="AF26" s="29">
        <v>85007</v>
      </c>
      <c r="AH26" s="29">
        <v>534280</v>
      </c>
      <c r="AJ26" s="29">
        <v>1361321</v>
      </c>
      <c r="AL26" s="29">
        <v>591837</v>
      </c>
      <c r="AN26" s="29">
        <v>837528</v>
      </c>
    </row>
    <row r="27" spans="1:40" s="8" customFormat="1" ht="14.25">
      <c r="A27" s="28" t="s">
        <v>37</v>
      </c>
      <c r="B27" s="28" t="s">
        <v>29</v>
      </c>
      <c r="C27" s="28"/>
      <c r="D27" s="29">
        <v>130728</v>
      </c>
      <c r="E27" s="28"/>
      <c r="F27" s="29">
        <v>-14286</v>
      </c>
      <c r="G27" s="28"/>
      <c r="H27" s="29">
        <v>-33333</v>
      </c>
      <c r="I27" s="28"/>
      <c r="J27" s="29">
        <v>-17612</v>
      </c>
      <c r="K27" s="28"/>
      <c r="L27" s="29">
        <v>-268890</v>
      </c>
      <c r="M27" s="28"/>
      <c r="N27" s="29">
        <v>268707</v>
      </c>
      <c r="O27" s="29"/>
      <c r="P27" s="29">
        <v>180559</v>
      </c>
      <c r="Q27" s="29"/>
      <c r="R27" s="29">
        <v>0</v>
      </c>
      <c r="S27" s="9"/>
      <c r="T27" s="29"/>
      <c r="U27" s="9"/>
      <c r="V27" s="29"/>
      <c r="X27" s="29"/>
      <c r="Z27" s="29"/>
      <c r="AB27" s="29"/>
      <c r="AD27" s="29"/>
      <c r="AF27" s="29"/>
      <c r="AH27" s="29"/>
      <c r="AJ27" s="29"/>
      <c r="AL27" s="29"/>
      <c r="AN27" s="29"/>
    </row>
    <row r="28" spans="1:40" s="8" customFormat="1" ht="12.75">
      <c r="A28" s="28" t="s">
        <v>38</v>
      </c>
      <c r="B28" s="28" t="s">
        <v>29</v>
      </c>
      <c r="C28" s="28"/>
      <c r="D28" s="29">
        <v>3640423</v>
      </c>
      <c r="E28" s="28"/>
      <c r="F28" s="29">
        <v>2955867</v>
      </c>
      <c r="G28" s="28"/>
      <c r="H28" s="29">
        <v>2942571</v>
      </c>
      <c r="I28" s="28"/>
      <c r="J28" s="29">
        <v>3505758</v>
      </c>
      <c r="K28" s="28"/>
      <c r="L28" s="29">
        <v>4597093</v>
      </c>
      <c r="M28" s="28"/>
      <c r="N28" s="29">
        <v>2368506</v>
      </c>
      <c r="O28" s="29"/>
      <c r="P28" s="29">
        <v>2579370</v>
      </c>
      <c r="Q28" s="29"/>
      <c r="R28" s="29">
        <v>1715507</v>
      </c>
      <c r="S28" s="9"/>
      <c r="T28" s="29">
        <v>889376</v>
      </c>
      <c r="U28" s="9"/>
      <c r="V28" s="29">
        <v>989000</v>
      </c>
      <c r="X28" s="29">
        <v>892862</v>
      </c>
      <c r="Z28" s="29">
        <v>827931</v>
      </c>
      <c r="AB28" s="29">
        <v>623184</v>
      </c>
      <c r="AD28" s="29">
        <v>624122</v>
      </c>
      <c r="AF28" s="29">
        <v>674271</v>
      </c>
      <c r="AH28" s="29">
        <v>659274</v>
      </c>
      <c r="AJ28" s="29">
        <v>604909</v>
      </c>
      <c r="AL28" s="29">
        <v>507804</v>
      </c>
      <c r="AN28" s="29">
        <v>354773</v>
      </c>
    </row>
    <row r="29" spans="1:40" s="8" customFormat="1" ht="12.75">
      <c r="A29" s="28" t="s">
        <v>39</v>
      </c>
      <c r="B29" s="28" t="s">
        <v>29</v>
      </c>
      <c r="C29" s="28"/>
      <c r="D29" s="29">
        <v>3487585</v>
      </c>
      <c r="E29" s="28"/>
      <c r="F29" s="29">
        <v>3191831</v>
      </c>
      <c r="G29" s="28"/>
      <c r="H29" s="29">
        <v>2109571</v>
      </c>
      <c r="I29" s="28"/>
      <c r="J29" s="29">
        <v>1998757</v>
      </c>
      <c r="K29" s="28"/>
      <c r="L29" s="29">
        <v>2513427</v>
      </c>
      <c r="M29" s="28"/>
      <c r="N29" s="29">
        <v>1156868</v>
      </c>
      <c r="O29" s="29"/>
      <c r="P29" s="29">
        <v>777685</v>
      </c>
      <c r="Q29" s="29"/>
      <c r="R29" s="29">
        <v>530414</v>
      </c>
      <c r="S29" s="9"/>
      <c r="T29" s="29">
        <v>280644</v>
      </c>
      <c r="U29" s="9"/>
      <c r="V29" s="29">
        <v>258736</v>
      </c>
      <c r="X29" s="29">
        <v>231106</v>
      </c>
      <c r="Z29" s="29">
        <v>224552</v>
      </c>
      <c r="AB29" s="29">
        <v>211630</v>
      </c>
      <c r="AD29" s="29">
        <v>224424</v>
      </c>
      <c r="AF29" s="29">
        <v>315560</v>
      </c>
      <c r="AH29" s="29">
        <v>178157</v>
      </c>
      <c r="AJ29" s="29">
        <v>157165</v>
      </c>
      <c r="AL29" s="29">
        <v>131793</v>
      </c>
      <c r="AN29" s="29">
        <v>83769</v>
      </c>
    </row>
    <row r="30" spans="1:40" s="8" customFormat="1" ht="14.25">
      <c r="A30" s="28" t="s">
        <v>40</v>
      </c>
      <c r="B30" s="28" t="s">
        <v>29</v>
      </c>
      <c r="C30" s="28"/>
      <c r="D30" s="29">
        <v>0</v>
      </c>
      <c r="E30" s="28"/>
      <c r="F30" s="29">
        <v>3126823</v>
      </c>
      <c r="G30" s="28"/>
      <c r="H30" s="29">
        <v>0</v>
      </c>
      <c r="I30" s="28"/>
      <c r="J30" s="29">
        <v>743612</v>
      </c>
      <c r="K30" s="28"/>
      <c r="L30" s="29">
        <v>4301653</v>
      </c>
      <c r="M30" s="28"/>
      <c r="N30" s="29">
        <v>318966</v>
      </c>
      <c r="O30" s="29"/>
      <c r="P30" s="29">
        <v>0</v>
      </c>
      <c r="Q30" s="29"/>
      <c r="R30" s="29"/>
      <c r="S30" s="9"/>
      <c r="T30" s="29"/>
      <c r="U30" s="9"/>
      <c r="V30" s="29"/>
      <c r="X30" s="29"/>
      <c r="Z30" s="29"/>
      <c r="AB30" s="29"/>
      <c r="AD30" s="29"/>
      <c r="AF30" s="29"/>
      <c r="AH30" s="29"/>
      <c r="AJ30" s="29"/>
      <c r="AL30" s="29"/>
      <c r="AN30" s="29"/>
    </row>
    <row r="31" spans="1:40" s="8" customFormat="1" ht="12.75">
      <c r="A31" s="28" t="s">
        <v>41</v>
      </c>
      <c r="B31" s="28" t="s">
        <v>29</v>
      </c>
      <c r="C31" s="28"/>
      <c r="D31" s="29">
        <v>9244936</v>
      </c>
      <c r="E31" s="28"/>
      <c r="F31" s="29">
        <v>6848664</v>
      </c>
      <c r="G31" s="28"/>
      <c r="H31" s="29">
        <v>4087883</v>
      </c>
      <c r="I31" s="28"/>
      <c r="J31" s="29">
        <v>3468860</v>
      </c>
      <c r="K31" s="28"/>
      <c r="L31" s="29">
        <v>13018324</v>
      </c>
      <c r="M31" s="28"/>
      <c r="N31" s="29">
        <v>4373781</v>
      </c>
      <c r="O31" s="29"/>
      <c r="P31" s="29">
        <v>4748406</v>
      </c>
      <c r="Q31" s="29"/>
      <c r="R31" s="29">
        <v>2479486</v>
      </c>
      <c r="S31" s="9"/>
      <c r="T31" s="29">
        <v>1475503</v>
      </c>
      <c r="U31" s="9"/>
      <c r="V31" s="29">
        <v>1332202</v>
      </c>
      <c r="X31" s="29">
        <v>988043</v>
      </c>
      <c r="Z31" s="29">
        <v>1078844</v>
      </c>
      <c r="AB31" s="29">
        <v>922710</v>
      </c>
      <c r="AD31" s="29">
        <v>1139188</v>
      </c>
      <c r="AF31" s="29">
        <v>655689</v>
      </c>
      <c r="AH31" s="29">
        <v>664953</v>
      </c>
      <c r="AJ31" s="29">
        <v>629081</v>
      </c>
      <c r="AL31" s="29">
        <v>432701</v>
      </c>
      <c r="AN31" s="29">
        <v>272466</v>
      </c>
    </row>
    <row r="32" spans="1:40" s="8" customFormat="1" ht="12.75">
      <c r="A32" s="30" t="s">
        <v>42</v>
      </c>
      <c r="B32" s="30" t="s">
        <v>29</v>
      </c>
      <c r="C32" s="30"/>
      <c r="D32" s="31">
        <f>D22+D23+D24+D25-D26-D27+D28+D29+D30+D31</f>
        <v>50492956</v>
      </c>
      <c r="E32" s="30"/>
      <c r="F32" s="31">
        <f>F22+F23+F24+F25-F26-F27+F28+F29+F30+F31</f>
        <v>53752128</v>
      </c>
      <c r="G32" s="30"/>
      <c r="H32" s="31">
        <f>H22+H23+H24+H25-H26-H27+H28+H29+H30+H31</f>
        <v>29657209</v>
      </c>
      <c r="I32" s="30"/>
      <c r="J32" s="31">
        <f>J22+J23+J24+J25-J26-J27+J28+J29+J30+J31</f>
        <v>37538013</v>
      </c>
      <c r="K32" s="30"/>
      <c r="L32" s="31">
        <f>L22+L23+L24+L25-L26-L27+L28+L29+L30+L31</f>
        <v>56344944</v>
      </c>
      <c r="M32" s="32"/>
      <c r="N32" s="31">
        <f>N22+N23+N24+N25-N26-N27+N28+N29+N30+N31</f>
        <v>23524901</v>
      </c>
      <c r="O32" s="32"/>
      <c r="P32" s="31">
        <f>P22+P23+P24+P25-P26-P27+P28+P29+P30+P31</f>
        <v>31185297</v>
      </c>
      <c r="Q32" s="32"/>
      <c r="R32" s="31">
        <f>R22+R23+R24+R25-R26-R27+R28+R29+R30+R31</f>
        <v>15034298</v>
      </c>
      <c r="S32" s="9"/>
      <c r="T32" s="31">
        <f>T22+T23+T24+T25-T26-T27+T28+T29+T30+T31</f>
        <v>10958193</v>
      </c>
      <c r="U32" s="9"/>
      <c r="V32" s="31">
        <f>V22+V23+V24+V25-V26-V27+V28+V29+V30+V31</f>
        <v>8808406</v>
      </c>
      <c r="X32" s="31">
        <f>X22+X23+X24+X25-X26-X27+X28+X29+X30+X31</f>
        <v>7456524</v>
      </c>
      <c r="Z32" s="31">
        <f>Z22+Z23+Z24+Z25-Z26-Z27+Z28+Z29+Z30+Z31</f>
        <v>7196947</v>
      </c>
      <c r="AB32" s="31">
        <f>AB22+AB23+AB24+AB25-AB26-AB27+AB28+AB29+AB30+AB31</f>
        <v>6195029</v>
      </c>
      <c r="AD32" s="31">
        <f>AD22+AD23+AD24+AD25-AD26-AD27+AD28+AD29+AD30+AD31</f>
        <v>7220478</v>
      </c>
      <c r="AF32" s="31">
        <f>AF22+AF23+AF24+AF25-AF26-AF27+AF28+AF29+AF30+AF31</f>
        <v>6577914</v>
      </c>
      <c r="AH32" s="31">
        <f>AH22+AH23+AH24+AH25-AH26-AH27+AH28+AH29+AH30+AH31</f>
        <v>5738129</v>
      </c>
      <c r="AJ32" s="31">
        <f>AJ22+AJ23+AJ24+AJ25-AJ26-AJ27+AJ28+AJ29+AJ30+AJ31</f>
        <v>3999180</v>
      </c>
      <c r="AL32" s="31">
        <f>AL22+AL23+AL24+AL25-AL26-AL27+AL28+AL29+AL30+AL31</f>
        <v>2797004</v>
      </c>
      <c r="AN32" s="31">
        <f>AN22+AN23+AN24+AN25-AN26-AN27+AN28+AN29+AN30+AN31</f>
        <v>1738997</v>
      </c>
    </row>
    <row r="33" spans="1:40" s="8" customFormat="1" ht="12.75">
      <c r="A33" s="30" t="s">
        <v>43</v>
      </c>
      <c r="B33" s="30" t="s">
        <v>29</v>
      </c>
      <c r="C33" s="30"/>
      <c r="D33" s="31">
        <f>D21-D32</f>
        <v>-743128</v>
      </c>
      <c r="E33" s="30"/>
      <c r="F33" s="31">
        <f>F21-F32</f>
        <v>-8123788</v>
      </c>
      <c r="G33" s="30"/>
      <c r="H33" s="31">
        <f>H21-H32</f>
        <v>-2576279</v>
      </c>
      <c r="I33" s="30"/>
      <c r="J33" s="31">
        <f>J21-J32</f>
        <v>885004</v>
      </c>
      <c r="K33" s="30"/>
      <c r="L33" s="31">
        <f>L21-L32</f>
        <v>16140679</v>
      </c>
      <c r="M33" s="32"/>
      <c r="N33" s="31">
        <f>N21-N32</f>
        <v>4127430</v>
      </c>
      <c r="O33" s="32"/>
      <c r="P33" s="31">
        <f>P21-P32</f>
        <v>4584935</v>
      </c>
      <c r="Q33" s="32"/>
      <c r="R33" s="31">
        <f>R21-R32</f>
        <v>1012330</v>
      </c>
      <c r="S33" s="9"/>
      <c r="T33" s="31">
        <f>T21-T32</f>
        <v>-459960</v>
      </c>
      <c r="U33" s="9"/>
      <c r="V33" s="31">
        <f>V21-V32</f>
        <v>785198</v>
      </c>
      <c r="X33" s="31">
        <f>X21-X32</f>
        <v>1620382</v>
      </c>
      <c r="Z33" s="31">
        <f>Z21-Z32</f>
        <v>1347932</v>
      </c>
      <c r="AB33" s="31">
        <f>AB21-AB32</f>
        <v>-130792</v>
      </c>
      <c r="AD33" s="31">
        <f>AD21-AD32</f>
        <v>-522932</v>
      </c>
      <c r="AF33" s="31">
        <f>AF21-AF32</f>
        <v>256841</v>
      </c>
      <c r="AH33" s="31">
        <f>AH21-AH32</f>
        <v>823045</v>
      </c>
      <c r="AJ33" s="31">
        <f>AJ21-AJ32</f>
        <v>1696140</v>
      </c>
      <c r="AL33" s="31">
        <f>AL21-AL32</f>
        <v>1194044</v>
      </c>
      <c r="AN33" s="31">
        <f>AN21-AN32</f>
        <v>779604</v>
      </c>
    </row>
    <row r="34" spans="1:40" s="8" customFormat="1" ht="12.75">
      <c r="A34" s="28" t="s">
        <v>44</v>
      </c>
      <c r="B34" s="28" t="s">
        <v>29</v>
      </c>
      <c r="C34" s="28"/>
      <c r="D34" s="29">
        <v>309451</v>
      </c>
      <c r="E34" s="28"/>
      <c r="F34" s="29">
        <v>328563</v>
      </c>
      <c r="G34" s="28"/>
      <c r="H34" s="29">
        <v>1623495</v>
      </c>
      <c r="I34" s="28"/>
      <c r="J34" s="29">
        <v>861245</v>
      </c>
      <c r="K34" s="28"/>
      <c r="L34" s="29">
        <v>508845</v>
      </c>
      <c r="M34" s="28"/>
      <c r="N34" s="29">
        <v>314247</v>
      </c>
      <c r="O34" s="29"/>
      <c r="P34" s="29">
        <v>52077</v>
      </c>
      <c r="Q34" s="29"/>
      <c r="R34" s="29">
        <v>59783</v>
      </c>
      <c r="S34" s="9"/>
      <c r="T34" s="29">
        <v>92240</v>
      </c>
      <c r="U34" s="9"/>
      <c r="V34" s="29">
        <v>41277</v>
      </c>
      <c r="X34" s="29">
        <v>42527</v>
      </c>
      <c r="Z34" s="29">
        <v>70048</v>
      </c>
      <c r="AB34" s="29">
        <v>82827</v>
      </c>
      <c r="AD34" s="29">
        <v>54139</v>
      </c>
      <c r="AF34" s="29">
        <v>60981</v>
      </c>
      <c r="AH34" s="29">
        <v>79059</v>
      </c>
      <c r="AJ34" s="29">
        <v>82100</v>
      </c>
      <c r="AL34" s="29">
        <v>59009</v>
      </c>
      <c r="AN34" s="29">
        <v>42162</v>
      </c>
    </row>
    <row r="35" spans="1:40" s="8" customFormat="1" ht="12.75">
      <c r="A35" s="28" t="s">
        <v>45</v>
      </c>
      <c r="B35" s="28" t="s">
        <v>29</v>
      </c>
      <c r="C35" s="28"/>
      <c r="D35" s="29">
        <v>2258874</v>
      </c>
      <c r="E35" s="28"/>
      <c r="F35" s="29">
        <v>3841122</v>
      </c>
      <c r="G35" s="28"/>
      <c r="H35" s="29">
        <v>2527305</v>
      </c>
      <c r="I35" s="28"/>
      <c r="J35" s="29">
        <v>2527305</v>
      </c>
      <c r="K35" s="28"/>
      <c r="L35" s="29">
        <v>2767086</v>
      </c>
      <c r="M35" s="28"/>
      <c r="N35" s="29">
        <v>2029406</v>
      </c>
      <c r="O35" s="29"/>
      <c r="P35" s="29">
        <v>1688910</v>
      </c>
      <c r="Q35" s="29"/>
      <c r="R35" s="29">
        <v>785624</v>
      </c>
      <c r="S35" s="9"/>
      <c r="T35" s="29">
        <v>638456</v>
      </c>
      <c r="U35" s="9"/>
      <c r="V35" s="29">
        <v>502523</v>
      </c>
      <c r="X35" s="29">
        <v>446296</v>
      </c>
      <c r="Z35" s="29">
        <v>532693</v>
      </c>
      <c r="AB35" s="29">
        <v>563523</v>
      </c>
      <c r="AD35" s="29">
        <v>496833</v>
      </c>
      <c r="AF35" s="29">
        <v>725825</v>
      </c>
      <c r="AH35" s="29">
        <v>505841</v>
      </c>
      <c r="AJ35" s="29">
        <v>525409</v>
      </c>
      <c r="AL35" s="29">
        <v>360574</v>
      </c>
      <c r="AN35" s="29">
        <v>220114</v>
      </c>
    </row>
    <row r="36" spans="1:40" s="8" customFormat="1" ht="12.75">
      <c r="A36" s="33" t="s">
        <v>46</v>
      </c>
      <c r="B36" s="33" t="s">
        <v>29</v>
      </c>
      <c r="C36" s="30"/>
      <c r="D36" s="31">
        <f>D33+D34-D35</f>
        <v>-2692551</v>
      </c>
      <c r="E36" s="30"/>
      <c r="F36" s="31">
        <f>F33+F34-F35</f>
        <v>-11636347</v>
      </c>
      <c r="G36" s="30"/>
      <c r="H36" s="31">
        <f>H33+H34-H35</f>
        <v>-3480089</v>
      </c>
      <c r="I36" s="30"/>
      <c r="J36" s="31">
        <f>J33+J34-J35</f>
        <v>-781056</v>
      </c>
      <c r="K36" s="30"/>
      <c r="L36" s="31">
        <f>L33+L34-L35</f>
        <v>13882438</v>
      </c>
      <c r="M36" s="32"/>
      <c r="N36" s="31">
        <f>N33+N34-N35</f>
        <v>2412271</v>
      </c>
      <c r="O36" s="32"/>
      <c r="P36" s="31">
        <f>P33+P34-P35</f>
        <v>2948102</v>
      </c>
      <c r="Q36" s="32"/>
      <c r="R36" s="31">
        <f>R33+R34-R35</f>
        <v>286489</v>
      </c>
      <c r="S36" s="9"/>
      <c r="T36" s="31">
        <f>T33+T34-T35</f>
        <v>-1006176</v>
      </c>
      <c r="U36" s="9"/>
      <c r="V36" s="31">
        <f>V33+V34-V35</f>
        <v>323952</v>
      </c>
      <c r="X36" s="31">
        <f>X33+X34-X35</f>
        <v>1216613</v>
      </c>
      <c r="Z36" s="31">
        <f>Z33+Z34-Z35</f>
        <v>885287</v>
      </c>
      <c r="AB36" s="31">
        <f>AB33+AB34-AB35</f>
        <v>-611488</v>
      </c>
      <c r="AD36" s="31">
        <f>AD33+AD34-AD35</f>
        <v>-965626</v>
      </c>
      <c r="AF36" s="31">
        <f>AF33+AF34-AF35</f>
        <v>-408003</v>
      </c>
      <c r="AH36" s="31">
        <f>AH33+AH34-AH35</f>
        <v>396263</v>
      </c>
      <c r="AJ36" s="31">
        <f>AJ33+AJ34-AJ35</f>
        <v>1252831</v>
      </c>
      <c r="AL36" s="31">
        <f>AL33+AL34-AL35</f>
        <v>892479</v>
      </c>
      <c r="AN36" s="31">
        <f>AN33+AN34-AN35</f>
        <v>601652</v>
      </c>
    </row>
    <row r="37" spans="1:21" s="8" customFormat="1" ht="12.75">
      <c r="A37" s="21" t="s">
        <v>47</v>
      </c>
      <c r="C37" s="9"/>
      <c r="D37" s="9"/>
      <c r="E37" s="9"/>
      <c r="F37" s="9"/>
      <c r="G37" s="9"/>
      <c r="H37" s="17"/>
      <c r="I37" s="9"/>
      <c r="J37" s="17"/>
      <c r="K37" s="9"/>
      <c r="L37" s="17"/>
      <c r="M37" s="22"/>
      <c r="N37" s="17"/>
      <c r="O37" s="17"/>
      <c r="P37" s="17"/>
      <c r="Q37" s="17"/>
      <c r="R37" s="17"/>
      <c r="S37" s="9"/>
      <c r="U37" s="9"/>
    </row>
    <row r="38" spans="1:21" s="8" customFormat="1" ht="12.75">
      <c r="A38" s="21" t="s">
        <v>48</v>
      </c>
      <c r="C38" s="9"/>
      <c r="D38" s="9"/>
      <c r="E38" s="9"/>
      <c r="F38" s="9"/>
      <c r="G38" s="9"/>
      <c r="H38" s="17"/>
      <c r="I38" s="9"/>
      <c r="J38" s="17"/>
      <c r="K38" s="9"/>
      <c r="L38" s="17"/>
      <c r="M38" s="22"/>
      <c r="N38" s="17"/>
      <c r="O38" s="17"/>
      <c r="P38" s="17"/>
      <c r="Q38" s="17"/>
      <c r="R38" s="17"/>
      <c r="S38" s="9"/>
      <c r="U38" s="9"/>
    </row>
    <row r="39" spans="1:21" s="8" customFormat="1" ht="12.75">
      <c r="A39" s="21" t="s">
        <v>49</v>
      </c>
      <c r="C39" s="9"/>
      <c r="D39" s="9"/>
      <c r="E39" s="9"/>
      <c r="F39" s="9"/>
      <c r="G39" s="9"/>
      <c r="H39" s="17"/>
      <c r="I39" s="9"/>
      <c r="J39" s="17"/>
      <c r="K39" s="9"/>
      <c r="L39" s="17"/>
      <c r="M39" s="22"/>
      <c r="N39" s="17"/>
      <c r="O39" s="17"/>
      <c r="P39" s="17"/>
      <c r="Q39" s="17"/>
      <c r="R39" s="17"/>
      <c r="S39" s="9"/>
      <c r="U39" s="9"/>
    </row>
    <row r="40" spans="1:21" s="8" customFormat="1" ht="12.75">
      <c r="A40" s="21" t="s">
        <v>50</v>
      </c>
      <c r="C40" s="9"/>
      <c r="D40" s="9"/>
      <c r="E40" s="9"/>
      <c r="F40" s="9"/>
      <c r="G40" s="9"/>
      <c r="H40" s="17"/>
      <c r="I40" s="9"/>
      <c r="J40" s="17"/>
      <c r="K40" s="9"/>
      <c r="L40" s="17"/>
      <c r="M40" s="22"/>
      <c r="N40" s="17"/>
      <c r="O40" s="17"/>
      <c r="P40" s="17"/>
      <c r="Q40" s="17"/>
      <c r="R40" s="17"/>
      <c r="S40" s="9"/>
      <c r="U40" s="9"/>
    </row>
    <row r="41" spans="1:21" s="8" customFormat="1" ht="12.75">
      <c r="A41" s="21"/>
      <c r="C41" s="30"/>
      <c r="D41" s="30"/>
      <c r="E41" s="9"/>
      <c r="F41" s="9"/>
      <c r="G41" s="9"/>
      <c r="H41" s="17"/>
      <c r="I41" s="9"/>
      <c r="J41" s="17"/>
      <c r="K41" s="9"/>
      <c r="L41" s="17"/>
      <c r="M41" s="22"/>
      <c r="N41" s="17"/>
      <c r="O41" s="17"/>
      <c r="P41" s="17"/>
      <c r="Q41" s="17"/>
      <c r="R41" s="17"/>
      <c r="S41" s="9"/>
      <c r="U41" s="9"/>
    </row>
    <row r="42" spans="1:40" s="8" customFormat="1" ht="15">
      <c r="A42" s="23" t="s">
        <v>51</v>
      </c>
      <c r="B42" s="24"/>
      <c r="C42" s="24"/>
      <c r="D42" s="24"/>
      <c r="E42" s="24"/>
      <c r="F42" s="24"/>
      <c r="G42" s="24"/>
      <c r="H42" s="34"/>
      <c r="I42" s="24"/>
      <c r="J42" s="34"/>
      <c r="K42" s="24"/>
      <c r="L42" s="34"/>
      <c r="M42" s="26"/>
      <c r="N42" s="34"/>
      <c r="O42" s="34"/>
      <c r="P42" s="34"/>
      <c r="Q42" s="34"/>
      <c r="R42" s="34"/>
      <c r="S42" s="9"/>
      <c r="T42" s="34"/>
      <c r="U42" s="9"/>
      <c r="V42" s="34"/>
      <c r="X42" s="34"/>
      <c r="Z42" s="34"/>
      <c r="AB42" s="34"/>
      <c r="AD42" s="34"/>
      <c r="AF42" s="34"/>
      <c r="AH42" s="34"/>
      <c r="AJ42" s="34"/>
      <c r="AL42" s="34"/>
      <c r="AN42" s="34"/>
    </row>
    <row r="43" spans="1:40" s="8" customFormat="1" ht="12.75">
      <c r="A43" s="27" t="s">
        <v>162</v>
      </c>
      <c r="B43" s="24"/>
      <c r="C43" s="24"/>
      <c r="D43" s="24"/>
      <c r="E43" s="24"/>
      <c r="F43" s="24"/>
      <c r="G43" s="24"/>
      <c r="H43" s="34"/>
      <c r="I43" s="24"/>
      <c r="J43" s="34"/>
      <c r="K43" s="24"/>
      <c r="L43" s="34"/>
      <c r="M43" s="26"/>
      <c r="N43" s="34"/>
      <c r="O43" s="34"/>
      <c r="P43" s="34"/>
      <c r="Q43" s="34"/>
      <c r="R43" s="34"/>
      <c r="S43" s="9"/>
      <c r="T43" s="34"/>
      <c r="U43" s="9"/>
      <c r="V43" s="34"/>
      <c r="X43" s="34"/>
      <c r="Z43" s="34"/>
      <c r="AB43" s="34"/>
      <c r="AD43" s="34"/>
      <c r="AF43" s="34"/>
      <c r="AH43" s="34"/>
      <c r="AJ43" s="34"/>
      <c r="AL43" s="34"/>
      <c r="AN43" s="34"/>
    </row>
    <row r="44" spans="1:40" s="17" customFormat="1" ht="12.75">
      <c r="A44" s="11"/>
      <c r="B44" s="12"/>
      <c r="C44" s="13"/>
      <c r="D44" s="14">
        <v>2004</v>
      </c>
      <c r="E44" s="13"/>
      <c r="F44" s="14">
        <v>2003</v>
      </c>
      <c r="G44" s="13"/>
      <c r="H44" s="14">
        <v>2002</v>
      </c>
      <c r="I44" s="13"/>
      <c r="J44" s="14">
        <v>2001</v>
      </c>
      <c r="K44" s="13"/>
      <c r="L44" s="14">
        <v>2000</v>
      </c>
      <c r="M44" s="13"/>
      <c r="N44" s="14">
        <v>1999</v>
      </c>
      <c r="O44" s="15"/>
      <c r="P44" s="14">
        <v>1998</v>
      </c>
      <c r="Q44" s="15"/>
      <c r="R44" s="14">
        <v>1997</v>
      </c>
      <c r="S44" s="16"/>
      <c r="T44" s="14">
        <v>1996</v>
      </c>
      <c r="U44" s="16"/>
      <c r="V44" s="14">
        <v>1995</v>
      </c>
      <c r="X44" s="14">
        <v>1994</v>
      </c>
      <c r="Z44" s="14">
        <v>1993</v>
      </c>
      <c r="AB44" s="14">
        <v>1992</v>
      </c>
      <c r="AD44" s="14">
        <v>1991</v>
      </c>
      <c r="AF44" s="14">
        <v>1990</v>
      </c>
      <c r="AH44" s="14">
        <v>1989</v>
      </c>
      <c r="AJ44" s="14">
        <v>1988</v>
      </c>
      <c r="AL44" s="14">
        <v>1987</v>
      </c>
      <c r="AN44" s="14">
        <v>1986</v>
      </c>
    </row>
    <row r="45" spans="1:40" s="8" customFormat="1" ht="12.75">
      <c r="A45" s="35" t="s">
        <v>52</v>
      </c>
      <c r="B45" s="36" t="s">
        <v>29</v>
      </c>
      <c r="C45" s="36"/>
      <c r="D45" s="37">
        <v>28626592</v>
      </c>
      <c r="E45" s="36"/>
      <c r="F45" s="37">
        <v>26995829</v>
      </c>
      <c r="G45" s="36"/>
      <c r="H45" s="37">
        <v>18496022</v>
      </c>
      <c r="I45" s="36"/>
      <c r="J45" s="37">
        <v>17990761</v>
      </c>
      <c r="K45" s="36"/>
      <c r="L45" s="37">
        <v>28091137</v>
      </c>
      <c r="M45" s="36"/>
      <c r="N45" s="37">
        <v>12139920</v>
      </c>
      <c r="O45" s="37"/>
      <c r="P45" s="37">
        <v>7310773</v>
      </c>
      <c r="Q45" s="37"/>
      <c r="R45" s="37">
        <v>4821122</v>
      </c>
      <c r="S45" s="9"/>
      <c r="T45" s="37">
        <v>2636795</v>
      </c>
      <c r="U45" s="9"/>
      <c r="V45" s="37">
        <v>2249726</v>
      </c>
      <c r="X45" s="37">
        <v>1898140</v>
      </c>
      <c r="Z45" s="37">
        <v>1834606</v>
      </c>
      <c r="AB45" s="37">
        <v>1749551</v>
      </c>
      <c r="AD45" s="37">
        <v>2065334</v>
      </c>
      <c r="AF45" s="37">
        <v>2285602</v>
      </c>
      <c r="AH45" s="37">
        <v>1963004</v>
      </c>
      <c r="AJ45" s="37">
        <v>1627229</v>
      </c>
      <c r="AL45" s="37">
        <v>1437781</v>
      </c>
      <c r="AN45" s="37">
        <v>1040860</v>
      </c>
    </row>
    <row r="46" spans="1:40" s="8" customFormat="1" ht="12.75">
      <c r="A46" s="35" t="s">
        <v>53</v>
      </c>
      <c r="B46" s="36" t="s">
        <v>29</v>
      </c>
      <c r="C46" s="36"/>
      <c r="D46" s="37">
        <v>2192866</v>
      </c>
      <c r="E46" s="36"/>
      <c r="F46" s="37">
        <v>644835</v>
      </c>
      <c r="G46" s="36"/>
      <c r="H46" s="37">
        <v>1399601</v>
      </c>
      <c r="I46" s="36"/>
      <c r="J46" s="37">
        <v>4621768</v>
      </c>
      <c r="K46" s="36"/>
      <c r="L46" s="37">
        <v>6653160</v>
      </c>
      <c r="M46" s="36"/>
      <c r="N46" s="37">
        <v>3162238</v>
      </c>
      <c r="O46" s="37"/>
      <c r="P46" s="37">
        <v>2701274</v>
      </c>
      <c r="Q46" s="37"/>
      <c r="R46" s="37">
        <v>405021</v>
      </c>
      <c r="S46" s="9"/>
      <c r="T46" s="37">
        <v>348166</v>
      </c>
      <c r="U46" s="9"/>
      <c r="V46" s="37">
        <v>325785</v>
      </c>
      <c r="X46" s="37">
        <v>237377</v>
      </c>
      <c r="Z46" s="37">
        <v>121002</v>
      </c>
      <c r="AB46" s="37">
        <v>172425</v>
      </c>
      <c r="AD46" s="37">
        <v>141897</v>
      </c>
      <c r="AF46" s="37">
        <v>197286</v>
      </c>
      <c r="AH46" s="37">
        <v>96700</v>
      </c>
      <c r="AJ46" s="37">
        <v>72777</v>
      </c>
      <c r="AL46" s="37">
        <v>96599</v>
      </c>
      <c r="AN46" s="37">
        <v>93211</v>
      </c>
    </row>
    <row r="47" spans="1:40" s="8" customFormat="1" ht="12.75">
      <c r="A47" s="38" t="s">
        <v>54</v>
      </c>
      <c r="B47" s="26" t="s">
        <v>29</v>
      </c>
      <c r="C47" s="26"/>
      <c r="D47" s="39">
        <f>SUM(D45:D46)</f>
        <v>30819458</v>
      </c>
      <c r="E47" s="26"/>
      <c r="F47" s="39">
        <f>SUM(F45:F46)</f>
        <v>27640664</v>
      </c>
      <c r="G47" s="26"/>
      <c r="H47" s="39">
        <f>SUM(H45:H46)</f>
        <v>19895623</v>
      </c>
      <c r="I47" s="26"/>
      <c r="J47" s="39">
        <f>SUM(J45:J46)</f>
        <v>22612529</v>
      </c>
      <c r="K47" s="26"/>
      <c r="L47" s="39">
        <f>SUM(L45:L46)</f>
        <v>34744297</v>
      </c>
      <c r="M47" s="40"/>
      <c r="N47" s="39">
        <f>SUM(N45:N46)</f>
        <v>15302158</v>
      </c>
      <c r="O47" s="40"/>
      <c r="P47" s="39">
        <f>SUM(P45:P46)</f>
        <v>10012047</v>
      </c>
      <c r="Q47" s="40"/>
      <c r="R47" s="39">
        <f>SUM(R45:R46)</f>
        <v>5226143</v>
      </c>
      <c r="S47" s="9"/>
      <c r="T47" s="39">
        <f>SUM(T45:T46)</f>
        <v>2984961</v>
      </c>
      <c r="U47" s="9"/>
      <c r="V47" s="39">
        <f>SUM(V45:V46)</f>
        <v>2575511</v>
      </c>
      <c r="X47" s="39">
        <f>SUM(X45:X46)</f>
        <v>2135517</v>
      </c>
      <c r="Z47" s="39">
        <f>SUM(Z45:Z46)</f>
        <v>1955608</v>
      </c>
      <c r="AB47" s="39">
        <f>SUM(AB45:AB46)</f>
        <v>1921976</v>
      </c>
      <c r="AD47" s="39">
        <f>SUM(AD45:AD46)</f>
        <v>2207231</v>
      </c>
      <c r="AF47" s="39">
        <f>SUM(AF45:AF46)</f>
        <v>2482888</v>
      </c>
      <c r="AH47" s="39">
        <f>SUM(AH45:AH46)</f>
        <v>2059704</v>
      </c>
      <c r="AJ47" s="39">
        <f>SUM(AJ45:AJ46)</f>
        <v>1700006</v>
      </c>
      <c r="AL47" s="39">
        <f>SUM(AL45:AL46)</f>
        <v>1534380</v>
      </c>
      <c r="AN47" s="39">
        <f>SUM(AN45:AN46)</f>
        <v>1134071</v>
      </c>
    </row>
    <row r="48" spans="1:40" s="8" customFormat="1" ht="12.75">
      <c r="A48" s="35" t="s">
        <v>123</v>
      </c>
      <c r="B48" s="36" t="s">
        <v>29</v>
      </c>
      <c r="C48" s="36"/>
      <c r="D48" s="37">
        <v>873299</v>
      </c>
      <c r="E48" s="36"/>
      <c r="F48" s="37">
        <v>553673</v>
      </c>
      <c r="G48" s="36"/>
      <c r="H48" s="37">
        <v>871867</v>
      </c>
      <c r="I48" s="36"/>
      <c r="J48" s="37">
        <v>403937</v>
      </c>
      <c r="K48" s="36"/>
      <c r="L48" s="37">
        <v>843451</v>
      </c>
      <c r="M48" s="36"/>
      <c r="N48" s="37">
        <v>473477</v>
      </c>
      <c r="O48" s="37"/>
      <c r="P48" s="37">
        <v>528719</v>
      </c>
      <c r="Q48" s="37"/>
      <c r="R48" s="37">
        <v>266042</v>
      </c>
      <c r="S48" s="9"/>
      <c r="T48" s="37">
        <v>117254</v>
      </c>
      <c r="U48" s="9"/>
      <c r="V48" s="37">
        <v>72645</v>
      </c>
      <c r="X48" s="37">
        <v>82449</v>
      </c>
      <c r="Z48" s="37">
        <v>41721</v>
      </c>
      <c r="AB48" s="37">
        <v>45367</v>
      </c>
      <c r="AD48" s="37">
        <v>46484</v>
      </c>
      <c r="AF48" s="37">
        <v>70423</v>
      </c>
      <c r="AH48" s="37">
        <v>53265</v>
      </c>
      <c r="AJ48" s="37">
        <v>56089</v>
      </c>
      <c r="AL48" s="37">
        <v>39584</v>
      </c>
      <c r="AN48" s="37">
        <v>31487</v>
      </c>
    </row>
    <row r="49" spans="1:40" s="8" customFormat="1" ht="12.75">
      <c r="A49" s="35" t="s">
        <v>124</v>
      </c>
      <c r="B49" s="36" t="s">
        <v>29</v>
      </c>
      <c r="C49" s="36"/>
      <c r="D49" s="37">
        <v>28325933</v>
      </c>
      <c r="E49" s="36"/>
      <c r="F49" s="37">
        <v>24764252</v>
      </c>
      <c r="G49" s="36"/>
      <c r="H49" s="37">
        <v>22111619</v>
      </c>
      <c r="I49" s="36"/>
      <c r="J49" s="37">
        <v>19583330</v>
      </c>
      <c r="K49" s="36"/>
      <c r="L49" s="37">
        <v>22739086</v>
      </c>
      <c r="M49" s="36"/>
      <c r="N49" s="37">
        <v>17090738</v>
      </c>
      <c r="O49" s="37"/>
      <c r="P49" s="37">
        <v>13937668</v>
      </c>
      <c r="Q49" s="37"/>
      <c r="R49" s="37">
        <v>10455567</v>
      </c>
      <c r="S49" s="9"/>
      <c r="T49" s="37">
        <v>5885132</v>
      </c>
      <c r="U49" s="9"/>
      <c r="V49" s="37">
        <v>6135359</v>
      </c>
      <c r="X49" s="37">
        <v>4633655</v>
      </c>
      <c r="Z49" s="37">
        <v>3981198</v>
      </c>
      <c r="AB49" s="37">
        <v>3127548</v>
      </c>
      <c r="AD49" s="37">
        <v>3732866</v>
      </c>
      <c r="AF49" s="37">
        <v>5198675</v>
      </c>
      <c r="AH49" s="37">
        <v>4818619</v>
      </c>
      <c r="AJ49" s="37">
        <v>4577212</v>
      </c>
      <c r="AL49" s="37">
        <v>3318702</v>
      </c>
      <c r="AN49" s="37">
        <v>2440633</v>
      </c>
    </row>
    <row r="50" spans="1:40" s="8" customFormat="1" ht="14.25">
      <c r="A50" s="35" t="s">
        <v>125</v>
      </c>
      <c r="B50" s="36" t="s">
        <v>29</v>
      </c>
      <c r="C50" s="36"/>
      <c r="D50" s="37">
        <v>130728</v>
      </c>
      <c r="E50" s="36"/>
      <c r="F50" s="37">
        <v>0</v>
      </c>
      <c r="G50" s="36"/>
      <c r="H50" s="37">
        <v>11111</v>
      </c>
      <c r="I50" s="36"/>
      <c r="J50" s="37">
        <v>15721</v>
      </c>
      <c r="K50" s="36"/>
      <c r="L50" s="37">
        <v>28571</v>
      </c>
      <c r="M50" s="36"/>
      <c r="N50" s="37">
        <v>276280</v>
      </c>
      <c r="O50" s="37"/>
      <c r="P50" s="37">
        <v>313391</v>
      </c>
      <c r="Q50" s="37"/>
      <c r="R50" s="37">
        <v>0</v>
      </c>
      <c r="S50" s="9"/>
      <c r="T50" s="37"/>
      <c r="U50" s="9"/>
      <c r="V50" s="37"/>
      <c r="X50" s="37"/>
      <c r="Z50" s="37"/>
      <c r="AB50" s="37"/>
      <c r="AD50" s="37"/>
      <c r="AF50" s="37"/>
      <c r="AH50" s="37"/>
      <c r="AJ50" s="37"/>
      <c r="AL50" s="37"/>
      <c r="AN50" s="37"/>
    </row>
    <row r="51" spans="1:40" s="8" customFormat="1" ht="12.75">
      <c r="A51" s="35" t="s">
        <v>55</v>
      </c>
      <c r="B51" s="36" t="s">
        <v>29</v>
      </c>
      <c r="C51" s="36"/>
      <c r="D51" s="37">
        <v>13156446</v>
      </c>
      <c r="E51" s="36"/>
      <c r="F51" s="37">
        <v>17064482</v>
      </c>
      <c r="G51" s="36"/>
      <c r="H51" s="37">
        <v>12171715</v>
      </c>
      <c r="I51" s="36"/>
      <c r="J51" s="37">
        <v>17352726</v>
      </c>
      <c r="K51" s="36"/>
      <c r="L51" s="37">
        <v>18380877</v>
      </c>
      <c r="M51" s="36"/>
      <c r="N51" s="37">
        <v>9206699</v>
      </c>
      <c r="O51" s="37"/>
      <c r="P51" s="37">
        <v>5618527</v>
      </c>
      <c r="Q51" s="37"/>
      <c r="R51" s="37">
        <v>3424341</v>
      </c>
      <c r="S51" s="9"/>
      <c r="T51" s="37">
        <v>1907949</v>
      </c>
      <c r="U51" s="9"/>
      <c r="V51" s="37">
        <v>1814557</v>
      </c>
      <c r="X51" s="37">
        <v>2486572</v>
      </c>
      <c r="Z51" s="37">
        <v>1486494</v>
      </c>
      <c r="AB51" s="37">
        <v>1002459</v>
      </c>
      <c r="AD51" s="37">
        <v>1411481</v>
      </c>
      <c r="AF51" s="37">
        <v>1452426</v>
      </c>
      <c r="AH51" s="37">
        <v>1229015</v>
      </c>
      <c r="AJ51" s="37">
        <v>899621</v>
      </c>
      <c r="AL51" s="37">
        <v>888446</v>
      </c>
      <c r="AN51" s="37">
        <v>736667</v>
      </c>
    </row>
    <row r="52" spans="1:40" s="8" customFormat="1" ht="12.75">
      <c r="A52" s="35" t="s">
        <v>56</v>
      </c>
      <c r="B52" s="36" t="s">
        <v>29</v>
      </c>
      <c r="C52" s="36"/>
      <c r="D52" s="37">
        <v>578804</v>
      </c>
      <c r="E52" s="36"/>
      <c r="F52" s="37">
        <v>332586</v>
      </c>
      <c r="G52" s="36"/>
      <c r="H52" s="37">
        <v>782353</v>
      </c>
      <c r="I52" s="36"/>
      <c r="J52" s="37">
        <v>304462</v>
      </c>
      <c r="K52" s="36"/>
      <c r="L52" s="37">
        <v>2778459</v>
      </c>
      <c r="M52" s="36"/>
      <c r="N52" s="37">
        <v>758397</v>
      </c>
      <c r="O52" s="37"/>
      <c r="P52" s="37">
        <v>716160</v>
      </c>
      <c r="Q52" s="37"/>
      <c r="R52" s="37">
        <v>418261</v>
      </c>
      <c r="S52" s="9"/>
      <c r="T52" s="37">
        <v>435781</v>
      </c>
      <c r="U52" s="9"/>
      <c r="V52" s="37">
        <v>267163</v>
      </c>
      <c r="X52" s="37">
        <v>357910</v>
      </c>
      <c r="Z52" s="37">
        <v>433979</v>
      </c>
      <c r="AB52" s="37">
        <v>556553</v>
      </c>
      <c r="AD52" s="37">
        <v>255839</v>
      </c>
      <c r="AF52" s="37">
        <v>221996</v>
      </c>
      <c r="AH52" s="37">
        <v>262553</v>
      </c>
      <c r="AJ52" s="37">
        <v>393194</v>
      </c>
      <c r="AL52" s="37">
        <v>204261</v>
      </c>
      <c r="AN52" s="37">
        <v>57093</v>
      </c>
    </row>
    <row r="53" spans="1:40" s="8" customFormat="1" ht="12.75">
      <c r="A53" s="38" t="s">
        <v>57</v>
      </c>
      <c r="B53" s="26" t="s">
        <v>29</v>
      </c>
      <c r="C53" s="26"/>
      <c r="D53" s="39">
        <f>SUM(D48:D52)</f>
        <v>43065210</v>
      </c>
      <c r="E53" s="26"/>
      <c r="F53" s="39">
        <f>SUM(F48:F52)</f>
        <v>42714993</v>
      </c>
      <c r="G53" s="26"/>
      <c r="H53" s="39">
        <f>SUM(H48:H52)</f>
        <v>35948665</v>
      </c>
      <c r="I53" s="26"/>
      <c r="J53" s="39">
        <f>SUM(J48:J52)</f>
        <v>37660176</v>
      </c>
      <c r="K53" s="26"/>
      <c r="L53" s="39">
        <f>SUM(L48:L52)</f>
        <v>44770444</v>
      </c>
      <c r="M53" s="40"/>
      <c r="N53" s="39">
        <f>SUM(N48:N52)</f>
        <v>27805591</v>
      </c>
      <c r="O53" s="40"/>
      <c r="P53" s="39">
        <f>SUM(P48:P52)</f>
        <v>21114465</v>
      </c>
      <c r="Q53" s="40"/>
      <c r="R53" s="39">
        <f>SUM(R48:R52)</f>
        <v>14564211</v>
      </c>
      <c r="S53" s="9"/>
      <c r="T53" s="39">
        <f>SUM(T48:T52)</f>
        <v>8346116</v>
      </c>
      <c r="U53" s="9"/>
      <c r="V53" s="39">
        <f>SUM(V48:V52)</f>
        <v>8289724</v>
      </c>
      <c r="X53" s="39">
        <f>SUM(X48:X52)</f>
        <v>7560586</v>
      </c>
      <c r="Z53" s="39">
        <f>SUM(Z48:Z52)</f>
        <v>5943392</v>
      </c>
      <c r="AB53" s="39">
        <f>SUM(AB48:AB52)</f>
        <v>4731927</v>
      </c>
      <c r="AD53" s="39">
        <f>SUM(AD48:AD52)</f>
        <v>5446670</v>
      </c>
      <c r="AF53" s="39">
        <f>SUM(AF48:AF52)</f>
        <v>6943520</v>
      </c>
      <c r="AH53" s="39">
        <f>SUM(AH48:AH52)</f>
        <v>6363452</v>
      </c>
      <c r="AJ53" s="39">
        <f>SUM(AJ48:AJ52)</f>
        <v>5926116</v>
      </c>
      <c r="AL53" s="39">
        <f>SUM(AL48:AL52)</f>
        <v>4450993</v>
      </c>
      <c r="AN53" s="39">
        <f>SUM(AN48:AN52)</f>
        <v>3265880</v>
      </c>
    </row>
    <row r="54" spans="1:40" s="8" customFormat="1" ht="12.75">
      <c r="A54" s="38" t="s">
        <v>58</v>
      </c>
      <c r="B54" s="36" t="s">
        <v>29</v>
      </c>
      <c r="C54" s="36"/>
      <c r="D54" s="39">
        <f>D47+D53</f>
        <v>73884668</v>
      </c>
      <c r="E54" s="36"/>
      <c r="F54" s="39">
        <f>F47+F53</f>
        <v>70355657</v>
      </c>
      <c r="G54" s="36"/>
      <c r="H54" s="39">
        <f>H47+H53</f>
        <v>55844288</v>
      </c>
      <c r="I54" s="36"/>
      <c r="J54" s="39">
        <f>J47+J53</f>
        <v>60272705</v>
      </c>
      <c r="K54" s="36"/>
      <c r="L54" s="39">
        <f>L47+L53</f>
        <v>79514741</v>
      </c>
      <c r="M54" s="40"/>
      <c r="N54" s="39">
        <f>N47+N53</f>
        <v>43107749</v>
      </c>
      <c r="O54" s="40"/>
      <c r="P54" s="39">
        <f>P47+P53</f>
        <v>31126512</v>
      </c>
      <c r="Q54" s="40"/>
      <c r="R54" s="39">
        <f>R47+R53</f>
        <v>19790354</v>
      </c>
      <c r="S54" s="9"/>
      <c r="T54" s="39">
        <f>T47+T53</f>
        <v>11331077</v>
      </c>
      <c r="U54" s="9"/>
      <c r="V54" s="39">
        <f>V47+V53</f>
        <v>10865235</v>
      </c>
      <c r="X54" s="39">
        <f>X47+X53</f>
        <v>9696103</v>
      </c>
      <c r="Z54" s="39">
        <f>Z47+Z53</f>
        <v>7899000</v>
      </c>
      <c r="AB54" s="39">
        <f>AB47+AB53</f>
        <v>6653903</v>
      </c>
      <c r="AD54" s="39">
        <f>AD47+AD53</f>
        <v>7653901</v>
      </c>
      <c r="AF54" s="39">
        <f>AF47+AF53</f>
        <v>9426408</v>
      </c>
      <c r="AH54" s="39">
        <f>AH47+AH53</f>
        <v>8423156</v>
      </c>
      <c r="AJ54" s="39">
        <f>AJ47+AJ53</f>
        <v>7626122</v>
      </c>
      <c r="AL54" s="39">
        <f>AL47+AL53</f>
        <v>5985373</v>
      </c>
      <c r="AN54" s="39">
        <f>AN47+AN53</f>
        <v>4399951</v>
      </c>
    </row>
    <row r="55" spans="1:40" s="8" customFormat="1" ht="12.75">
      <c r="A55" s="38"/>
      <c r="B55" s="36"/>
      <c r="C55" s="36"/>
      <c r="D55" s="40"/>
      <c r="E55" s="36"/>
      <c r="F55" s="40"/>
      <c r="G55" s="36"/>
      <c r="H55" s="40"/>
      <c r="I55" s="36"/>
      <c r="J55" s="40"/>
      <c r="K55" s="36"/>
      <c r="L55" s="40"/>
      <c r="M55" s="40"/>
      <c r="N55" s="40"/>
      <c r="O55" s="40"/>
      <c r="P55" s="40"/>
      <c r="Q55" s="40"/>
      <c r="R55" s="40"/>
      <c r="S55" s="9"/>
      <c r="T55" s="40"/>
      <c r="U55" s="9"/>
      <c r="V55" s="40"/>
      <c r="X55" s="40"/>
      <c r="Z55" s="40"/>
      <c r="AB55" s="40"/>
      <c r="AD55" s="40"/>
      <c r="AF55" s="40"/>
      <c r="AH55" s="40"/>
      <c r="AJ55" s="40"/>
      <c r="AL55" s="40"/>
      <c r="AN55" s="40"/>
    </row>
    <row r="56" spans="1:40" s="8" customFormat="1" ht="12.75">
      <c r="A56" s="38" t="s">
        <v>59</v>
      </c>
      <c r="B56" s="36" t="s">
        <v>29</v>
      </c>
      <c r="C56" s="36"/>
      <c r="D56" s="39">
        <f>D54-D63</f>
        <v>3778696</v>
      </c>
      <c r="E56" s="36"/>
      <c r="F56" s="39">
        <f>F54-F63</f>
        <v>2895815</v>
      </c>
      <c r="G56" s="36"/>
      <c r="H56" s="39">
        <f>H54-H63</f>
        <v>6025</v>
      </c>
      <c r="I56" s="36"/>
      <c r="J56" s="39">
        <f>J54-J63</f>
        <v>10335079</v>
      </c>
      <c r="K56" s="36"/>
      <c r="L56" s="39">
        <f>L54-L63</f>
        <v>18737910</v>
      </c>
      <c r="M56" s="40"/>
      <c r="N56" s="39">
        <f>N54-N63</f>
        <v>9448412</v>
      </c>
      <c r="O56" s="40"/>
      <c r="P56" s="39">
        <f>P54-P63</f>
        <v>2443457</v>
      </c>
      <c r="Q56" s="40"/>
      <c r="R56" s="39">
        <f>R54-R63</f>
        <v>4271850</v>
      </c>
      <c r="S56" s="9"/>
      <c r="T56" s="39">
        <f>T54-T63</f>
        <v>1975682</v>
      </c>
      <c r="U56" s="9"/>
      <c r="V56" s="39">
        <f>V54-V63</f>
        <v>2596266</v>
      </c>
      <c r="X56" s="39">
        <f>X54-X63</f>
        <v>3127304</v>
      </c>
      <c r="Z56" s="39">
        <f>Z54-Z63</f>
        <v>2105566</v>
      </c>
      <c r="AB56" s="39">
        <f>AB54-AB63</f>
        <v>1686174</v>
      </c>
      <c r="AD56" s="39">
        <f>AD54-AD63</f>
        <v>101067</v>
      </c>
      <c r="AF56" s="39">
        <f>AF54-AF63</f>
        <v>-684880</v>
      </c>
      <c r="AH56" s="39">
        <f>AH54-AH63</f>
        <v>667422</v>
      </c>
      <c r="AJ56" s="39">
        <f>AJ54-AJ63</f>
        <v>1256468</v>
      </c>
      <c r="AL56" s="39">
        <f>AL54-AL63</f>
        <v>1929599</v>
      </c>
      <c r="AN56" s="39">
        <f>AN54-AN63</f>
        <v>1178602</v>
      </c>
    </row>
    <row r="57" spans="1:40" s="8" customFormat="1" ht="14.25">
      <c r="A57" s="35" t="s">
        <v>60</v>
      </c>
      <c r="B57" s="36" t="s">
        <v>29</v>
      </c>
      <c r="C57" s="36"/>
      <c r="D57" s="37">
        <v>4621389</v>
      </c>
      <c r="E57" s="36"/>
      <c r="F57" s="37">
        <v>5226762</v>
      </c>
      <c r="G57" s="36"/>
      <c r="H57" s="37">
        <v>4752988</v>
      </c>
      <c r="I57" s="36"/>
      <c r="J57" s="37">
        <v>5644415</v>
      </c>
      <c r="K57" s="36"/>
      <c r="L57" s="37">
        <v>6140907</v>
      </c>
      <c r="M57" s="36"/>
      <c r="N57" s="37">
        <v>4571028</v>
      </c>
      <c r="O57" s="37"/>
      <c r="P57" s="37">
        <v>1851541</v>
      </c>
      <c r="Q57" s="37"/>
      <c r="R57" s="37">
        <v>879905</v>
      </c>
      <c r="S57" s="9"/>
      <c r="T57" s="37">
        <v>595917</v>
      </c>
      <c r="U57" s="9"/>
      <c r="V57" s="37">
        <v>634077</v>
      </c>
      <c r="X57" s="37">
        <v>504576</v>
      </c>
      <c r="Z57" s="37">
        <v>314843</v>
      </c>
      <c r="AB57" s="37"/>
      <c r="AD57" s="37">
        <v>2655603</v>
      </c>
      <c r="AF57" s="37">
        <v>3434662</v>
      </c>
      <c r="AH57" s="37">
        <v>2710427</v>
      </c>
      <c r="AJ57" s="37">
        <v>1792136</v>
      </c>
      <c r="AL57" s="37">
        <v>1154285</v>
      </c>
      <c r="AN57" s="37">
        <v>851646</v>
      </c>
    </row>
    <row r="58" spans="1:40" s="8" customFormat="1" ht="12.75">
      <c r="A58" s="35" t="s">
        <v>61</v>
      </c>
      <c r="B58" s="36" t="s">
        <v>29</v>
      </c>
      <c r="C58" s="36"/>
      <c r="D58" s="37">
        <v>33955957</v>
      </c>
      <c r="E58" s="36"/>
      <c r="F58" s="37">
        <v>33391130</v>
      </c>
      <c r="G58" s="36"/>
      <c r="H58" s="37">
        <v>24054510</v>
      </c>
      <c r="I58" s="36"/>
      <c r="J58" s="37">
        <v>15232170</v>
      </c>
      <c r="K58" s="36"/>
      <c r="L58" s="37">
        <v>21638266</v>
      </c>
      <c r="M58" s="36"/>
      <c r="N58" s="37">
        <v>13844683</v>
      </c>
      <c r="O58" s="37"/>
      <c r="P58" s="37">
        <v>10453519</v>
      </c>
      <c r="Q58" s="37"/>
      <c r="R58" s="37">
        <v>3816447</v>
      </c>
      <c r="S58" s="9"/>
      <c r="T58" s="37">
        <v>2019173</v>
      </c>
      <c r="U58" s="9"/>
      <c r="V58" s="37">
        <v>1508215</v>
      </c>
      <c r="X58" s="37">
        <v>1341218</v>
      </c>
      <c r="Z58" s="37">
        <v>1362268</v>
      </c>
      <c r="AB58" s="37">
        <v>1653562</v>
      </c>
      <c r="AD58" s="37">
        <v>1712463</v>
      </c>
      <c r="AF58" s="37">
        <v>2300958</v>
      </c>
      <c r="AH58" s="37">
        <v>1459359</v>
      </c>
      <c r="AJ58" s="37">
        <v>1492575</v>
      </c>
      <c r="AL58" s="37">
        <v>739835</v>
      </c>
      <c r="AN58" s="37">
        <v>964503</v>
      </c>
    </row>
    <row r="59" spans="1:40" s="8" customFormat="1" ht="12.75">
      <c r="A59" s="35" t="s">
        <v>62</v>
      </c>
      <c r="B59" s="36" t="s">
        <v>29</v>
      </c>
      <c r="C59" s="36"/>
      <c r="D59" s="37">
        <v>18091056</v>
      </c>
      <c r="E59" s="36"/>
      <c r="F59" s="37">
        <v>19144160</v>
      </c>
      <c r="G59" s="36"/>
      <c r="H59" s="37">
        <v>14423692</v>
      </c>
      <c r="I59" s="36"/>
      <c r="J59" s="37">
        <v>14072436</v>
      </c>
      <c r="K59" s="36"/>
      <c r="L59" s="37">
        <v>10608273</v>
      </c>
      <c r="M59" s="36"/>
      <c r="N59" s="37">
        <v>6043137</v>
      </c>
      <c r="O59" s="37"/>
      <c r="P59" s="37">
        <v>7751664</v>
      </c>
      <c r="Q59" s="37"/>
      <c r="R59" s="37">
        <v>6467139</v>
      </c>
      <c r="S59" s="9"/>
      <c r="T59" s="37">
        <v>3196396</v>
      </c>
      <c r="U59" s="9"/>
      <c r="V59" s="37">
        <v>3403136</v>
      </c>
      <c r="X59" s="37">
        <v>2278633</v>
      </c>
      <c r="Z59" s="37">
        <v>1542212</v>
      </c>
      <c r="AB59" s="37">
        <v>1871605</v>
      </c>
      <c r="AD59" s="37">
        <v>2015322</v>
      </c>
      <c r="AF59" s="37">
        <v>3108826</v>
      </c>
      <c r="AH59" s="37">
        <v>2316241</v>
      </c>
      <c r="AJ59" s="37">
        <v>2051784</v>
      </c>
      <c r="AL59" s="37">
        <v>1075315</v>
      </c>
      <c r="AN59" s="37">
        <v>823143</v>
      </c>
    </row>
    <row r="60" spans="1:40" s="8" customFormat="1" ht="12.75">
      <c r="A60" s="35" t="s">
        <v>63</v>
      </c>
      <c r="B60" s="36" t="s">
        <v>29</v>
      </c>
      <c r="C60" s="36"/>
      <c r="D60" s="37">
        <v>8578837</v>
      </c>
      <c r="E60" s="36"/>
      <c r="F60" s="37">
        <v>7481366</v>
      </c>
      <c r="G60" s="36"/>
      <c r="H60" s="37">
        <v>7437792</v>
      </c>
      <c r="I60" s="36"/>
      <c r="J60" s="37">
        <v>4783569</v>
      </c>
      <c r="K60" s="36"/>
      <c r="L60" s="37">
        <v>7424088</v>
      </c>
      <c r="M60" s="36"/>
      <c r="N60" s="37">
        <v>3225059</v>
      </c>
      <c r="O60" s="37"/>
      <c r="P60" s="37">
        <v>4467608</v>
      </c>
      <c r="Q60" s="37"/>
      <c r="R60" s="37">
        <v>2507425</v>
      </c>
      <c r="S60" s="9"/>
      <c r="T60" s="37">
        <v>1879185</v>
      </c>
      <c r="U60" s="9"/>
      <c r="V60" s="37">
        <v>1622651</v>
      </c>
      <c r="X60" s="37">
        <v>1202717</v>
      </c>
      <c r="Z60" s="37">
        <v>717192</v>
      </c>
      <c r="AB60" s="37">
        <v>667567</v>
      </c>
      <c r="AD60" s="37">
        <v>410068</v>
      </c>
      <c r="AF60" s="37">
        <v>661572</v>
      </c>
      <c r="AH60" s="37">
        <v>587815</v>
      </c>
      <c r="AJ60" s="37">
        <v>448577</v>
      </c>
      <c r="AL60" s="37">
        <v>266026</v>
      </c>
      <c r="AN60" s="37">
        <v>171341</v>
      </c>
    </row>
    <row r="61" spans="1:40" s="8" customFormat="1" ht="12.75">
      <c r="A61" s="35" t="s">
        <v>64</v>
      </c>
      <c r="B61" s="36" t="s">
        <v>29</v>
      </c>
      <c r="C61" s="36"/>
      <c r="D61" s="37">
        <v>4858733</v>
      </c>
      <c r="E61" s="36"/>
      <c r="F61" s="37">
        <v>2216424</v>
      </c>
      <c r="G61" s="36"/>
      <c r="H61" s="37">
        <v>5169281</v>
      </c>
      <c r="I61" s="36"/>
      <c r="J61" s="37">
        <v>10205036</v>
      </c>
      <c r="K61" s="36"/>
      <c r="L61" s="37">
        <v>14965297</v>
      </c>
      <c r="M61" s="36"/>
      <c r="N61" s="37">
        <v>5975430</v>
      </c>
      <c r="O61" s="37"/>
      <c r="P61" s="37">
        <v>4158723</v>
      </c>
      <c r="Q61" s="37"/>
      <c r="R61" s="37">
        <v>1847588</v>
      </c>
      <c r="S61" s="9"/>
      <c r="T61" s="37">
        <v>1664724</v>
      </c>
      <c r="U61" s="9"/>
      <c r="V61" s="37">
        <v>1100890</v>
      </c>
      <c r="X61" s="37">
        <v>1241655</v>
      </c>
      <c r="Z61" s="37">
        <v>1856919</v>
      </c>
      <c r="AB61" s="37">
        <v>774995</v>
      </c>
      <c r="AD61" s="37">
        <v>759378</v>
      </c>
      <c r="AF61" s="37">
        <v>605270</v>
      </c>
      <c r="AH61" s="37">
        <v>681892</v>
      </c>
      <c r="AJ61" s="37">
        <v>584582</v>
      </c>
      <c r="AL61" s="37">
        <v>820313</v>
      </c>
      <c r="AN61" s="37">
        <v>410716</v>
      </c>
    </row>
    <row r="62" spans="1:40" s="8" customFormat="1" ht="12.75">
      <c r="A62" s="35" t="s">
        <v>65</v>
      </c>
      <c r="B62" s="36" t="s">
        <v>29</v>
      </c>
      <c r="C62" s="36"/>
      <c r="D62" s="41">
        <f>SUM(D59:D61)</f>
        <v>31528626</v>
      </c>
      <c r="E62" s="36"/>
      <c r="F62" s="41">
        <f>SUM(F59:F61)</f>
        <v>28841950</v>
      </c>
      <c r="G62" s="36"/>
      <c r="H62" s="41">
        <f>SUM(H59:H61)</f>
        <v>27030765</v>
      </c>
      <c r="I62" s="36"/>
      <c r="J62" s="41">
        <f>SUM(J59:J61)</f>
        <v>29061041</v>
      </c>
      <c r="K62" s="36"/>
      <c r="L62" s="41">
        <f>SUM(L59:L61)</f>
        <v>32997658</v>
      </c>
      <c r="M62" s="37"/>
      <c r="N62" s="41">
        <f>SUM(N59:N61)</f>
        <v>15243626</v>
      </c>
      <c r="O62" s="37"/>
      <c r="P62" s="41">
        <f>SUM(P59:P61)</f>
        <v>16377995</v>
      </c>
      <c r="Q62" s="37"/>
      <c r="R62" s="41">
        <f>SUM(R59:R61)</f>
        <v>10822152</v>
      </c>
      <c r="S62" s="9"/>
      <c r="T62" s="41">
        <f>SUM(T59:T61)</f>
        <v>6740305</v>
      </c>
      <c r="U62" s="9"/>
      <c r="V62" s="41">
        <f>SUM(V59:V61)</f>
        <v>6126677</v>
      </c>
      <c r="X62" s="41">
        <f>SUM(X59:X61)</f>
        <v>4723005</v>
      </c>
      <c r="Z62" s="41">
        <f>SUM(Z59:Z61)</f>
        <v>4116323</v>
      </c>
      <c r="AB62" s="41">
        <f>SUM(AB59:AB61)</f>
        <v>3314167</v>
      </c>
      <c r="AD62" s="41">
        <f>SUM(AD59:AD61)</f>
        <v>3184768</v>
      </c>
      <c r="AF62" s="41">
        <f>SUM(AF59:AF61)</f>
        <v>4375668</v>
      </c>
      <c r="AH62" s="41">
        <f>SUM(AH59:AH61)</f>
        <v>3585948</v>
      </c>
      <c r="AJ62" s="41">
        <f>SUM(AJ59:AJ61)</f>
        <v>3084943</v>
      </c>
      <c r="AL62" s="41">
        <f>SUM(AL59:AL61)</f>
        <v>2161654</v>
      </c>
      <c r="AN62" s="41">
        <f>SUM(AN59:AN61)</f>
        <v>1405200</v>
      </c>
    </row>
    <row r="63" spans="1:40" s="8" customFormat="1" ht="12.75">
      <c r="A63" s="38" t="s">
        <v>66</v>
      </c>
      <c r="B63" s="36" t="s">
        <v>29</v>
      </c>
      <c r="C63" s="36"/>
      <c r="D63" s="39">
        <f>D57+D58+D59+D60+D61</f>
        <v>70105972</v>
      </c>
      <c r="E63" s="36"/>
      <c r="F63" s="39">
        <f>F57+F58+F59+F60+F61</f>
        <v>67459842</v>
      </c>
      <c r="G63" s="36"/>
      <c r="H63" s="39">
        <f>H57+H58+H59+H60+H61</f>
        <v>55838263</v>
      </c>
      <c r="I63" s="36"/>
      <c r="J63" s="39">
        <f>J57+J58+J59+J60+J61</f>
        <v>49937626</v>
      </c>
      <c r="K63" s="36"/>
      <c r="L63" s="39">
        <f>L57+L58+L59+L60+L61</f>
        <v>60776831</v>
      </c>
      <c r="M63" s="40"/>
      <c r="N63" s="39">
        <f>N57+N58+N59+N60+N61</f>
        <v>33659337</v>
      </c>
      <c r="O63" s="40"/>
      <c r="P63" s="42">
        <f>P57+P58+P59+P60+P61</f>
        <v>28683055</v>
      </c>
      <c r="Q63" s="40"/>
      <c r="R63" s="42">
        <f>R57+R58+R59+R60+R61</f>
        <v>15518504</v>
      </c>
      <c r="S63" s="9"/>
      <c r="T63" s="42">
        <f>T57+T58+T59+T60+T61</f>
        <v>9355395</v>
      </c>
      <c r="U63" s="9"/>
      <c r="V63" s="42">
        <f>V57+V58+V59+V60+V61</f>
        <v>8268969</v>
      </c>
      <c r="X63" s="42">
        <f>X57+X58+X59+X60+X61</f>
        <v>6568799</v>
      </c>
      <c r="Z63" s="42">
        <f>Z57+Z58+Z59+Z60+Z61</f>
        <v>5793434</v>
      </c>
      <c r="AB63" s="42">
        <f>AB57+AB58+AB59+AB60+AB61</f>
        <v>4967729</v>
      </c>
      <c r="AD63" s="42">
        <f>AD57+AD58+AD59+AD60+AD61</f>
        <v>7552834</v>
      </c>
      <c r="AF63" s="42">
        <f>AF57+AF58+AF59+AF60+AF61</f>
        <v>10111288</v>
      </c>
      <c r="AH63" s="42">
        <f>AH57+AH58+AH59+AH60+AH61</f>
        <v>7755734</v>
      </c>
      <c r="AJ63" s="42">
        <f>AJ57+AJ58+AJ59+AJ60+AJ61</f>
        <v>6369654</v>
      </c>
      <c r="AL63" s="42">
        <f>AL57+AL58+AL59+AL60+AL61</f>
        <v>4055774</v>
      </c>
      <c r="AN63" s="42">
        <f>AN57+AN58+AN59+AN60+AN61</f>
        <v>3221349</v>
      </c>
    </row>
    <row r="64" spans="1:40" s="8" customFormat="1" ht="12.75">
      <c r="A64" s="43" t="s">
        <v>67</v>
      </c>
      <c r="B64" s="44" t="s">
        <v>29</v>
      </c>
      <c r="C64" s="36"/>
      <c r="D64" s="39">
        <f>D63+D56</f>
        <v>73884668</v>
      </c>
      <c r="E64" s="36"/>
      <c r="F64" s="39">
        <f>F63+F56</f>
        <v>70355657</v>
      </c>
      <c r="G64" s="36"/>
      <c r="H64" s="39">
        <f>H63+H56</f>
        <v>55844288</v>
      </c>
      <c r="I64" s="36"/>
      <c r="J64" s="39">
        <f>J63+J56</f>
        <v>60272705</v>
      </c>
      <c r="K64" s="36"/>
      <c r="L64" s="39">
        <f>L63+L56</f>
        <v>79514741</v>
      </c>
      <c r="M64" s="40"/>
      <c r="N64" s="39">
        <f>N63+N56</f>
        <v>43107749</v>
      </c>
      <c r="O64" s="40"/>
      <c r="P64" s="39">
        <f>P63+P56</f>
        <v>31126512</v>
      </c>
      <c r="Q64" s="40"/>
      <c r="R64" s="39">
        <f>R63+R56</f>
        <v>19790354</v>
      </c>
      <c r="S64" s="9"/>
      <c r="T64" s="39">
        <f>T63+T56</f>
        <v>11331077</v>
      </c>
      <c r="U64" s="9"/>
      <c r="V64" s="39">
        <f>V63+V56</f>
        <v>10865235</v>
      </c>
      <c r="X64" s="39">
        <f>X63+X56</f>
        <v>9696103</v>
      </c>
      <c r="Z64" s="39">
        <f>Z63+Z56</f>
        <v>7899000</v>
      </c>
      <c r="AB64" s="39">
        <f>AB63+AB56</f>
        <v>6653903</v>
      </c>
      <c r="AD64" s="39">
        <f>AD63+AD56</f>
        <v>7653901</v>
      </c>
      <c r="AF64" s="39">
        <f>AF63+AF56</f>
        <v>9426408</v>
      </c>
      <c r="AH64" s="39">
        <f>AH63+AH56</f>
        <v>8423156</v>
      </c>
      <c r="AJ64" s="39">
        <f>AJ63+AJ56</f>
        <v>7626122</v>
      </c>
      <c r="AL64" s="39">
        <f>AL63+AL56</f>
        <v>5985373</v>
      </c>
      <c r="AN64" s="39">
        <f>AN63+AN56</f>
        <v>4399951</v>
      </c>
    </row>
    <row r="65" spans="1:41" s="8" customFormat="1" ht="12.75">
      <c r="A65" s="45" t="s">
        <v>68</v>
      </c>
      <c r="B65" s="36"/>
      <c r="C65" s="46"/>
      <c r="D65" s="46"/>
      <c r="E65" s="46"/>
      <c r="F65" s="46"/>
      <c r="G65" s="46"/>
      <c r="H65" s="47"/>
      <c r="I65" s="46"/>
      <c r="J65" s="47"/>
      <c r="K65" s="46"/>
      <c r="L65" s="47"/>
      <c r="M65" s="47"/>
      <c r="N65" s="47"/>
      <c r="O65" s="47"/>
      <c r="P65" s="47"/>
      <c r="Q65" s="47"/>
      <c r="R65" s="47"/>
      <c r="S65" s="9"/>
      <c r="T65" s="40"/>
      <c r="U65" s="9"/>
      <c r="V65" s="40"/>
      <c r="X65" s="40"/>
      <c r="Y65" s="34"/>
      <c r="Z65" s="40"/>
      <c r="AA65" s="34"/>
      <c r="AB65" s="40"/>
      <c r="AC65" s="34"/>
      <c r="AD65" s="40"/>
      <c r="AE65" s="34"/>
      <c r="AF65" s="40"/>
      <c r="AG65" s="34"/>
      <c r="AH65" s="40"/>
      <c r="AJ65" s="40"/>
      <c r="AK65" s="34"/>
      <c r="AL65" s="40"/>
      <c r="AM65" s="34"/>
      <c r="AN65" s="40"/>
      <c r="AO65" s="34"/>
    </row>
    <row r="66" spans="1:41" s="8" customFormat="1" ht="12.75">
      <c r="A66" s="45" t="s">
        <v>69</v>
      </c>
      <c r="B66" s="36"/>
      <c r="C66" s="46"/>
      <c r="D66" s="46"/>
      <c r="E66" s="46"/>
      <c r="F66" s="46"/>
      <c r="G66" s="46"/>
      <c r="H66" s="47"/>
      <c r="I66" s="46"/>
      <c r="J66" s="47"/>
      <c r="K66" s="46"/>
      <c r="L66" s="47"/>
      <c r="M66" s="47"/>
      <c r="N66" s="47"/>
      <c r="O66" s="47"/>
      <c r="P66" s="47"/>
      <c r="Q66" s="47"/>
      <c r="R66" s="47"/>
      <c r="S66" s="9"/>
      <c r="T66" s="40"/>
      <c r="U66" s="9"/>
      <c r="V66" s="40"/>
      <c r="X66" s="40"/>
      <c r="Y66" s="34"/>
      <c r="Z66" s="40"/>
      <c r="AA66" s="34"/>
      <c r="AB66" s="40"/>
      <c r="AC66" s="34"/>
      <c r="AD66" s="40"/>
      <c r="AE66" s="34"/>
      <c r="AF66" s="40"/>
      <c r="AG66" s="34"/>
      <c r="AH66" s="40"/>
      <c r="AJ66" s="40"/>
      <c r="AK66" s="34"/>
      <c r="AL66" s="40"/>
      <c r="AM66" s="34"/>
      <c r="AN66" s="40"/>
      <c r="AO66" s="34"/>
    </row>
    <row r="67" spans="1:40" s="8" customFormat="1" ht="12.75">
      <c r="A67" s="38"/>
      <c r="B67" s="36"/>
      <c r="C67" s="36"/>
      <c r="D67" s="36"/>
      <c r="E67" s="36"/>
      <c r="F67" s="36"/>
      <c r="G67" s="36"/>
      <c r="H67" s="40"/>
      <c r="I67" s="36"/>
      <c r="J67" s="40"/>
      <c r="K67" s="36"/>
      <c r="L67" s="40"/>
      <c r="M67" s="36"/>
      <c r="N67" s="40"/>
      <c r="O67" s="40"/>
      <c r="P67" s="40"/>
      <c r="Q67" s="40"/>
      <c r="R67" s="40"/>
      <c r="S67" s="9"/>
      <c r="T67" s="40"/>
      <c r="U67" s="9"/>
      <c r="V67" s="40"/>
      <c r="X67" s="40"/>
      <c r="Z67" s="40"/>
      <c r="AB67" s="40"/>
      <c r="AD67" s="40"/>
      <c r="AF67" s="40"/>
      <c r="AH67" s="40"/>
      <c r="AJ67" s="40"/>
      <c r="AL67" s="40"/>
      <c r="AN67" s="40"/>
    </row>
    <row r="68" spans="1:21" s="8" customFormat="1" ht="15">
      <c r="A68" s="3" t="s">
        <v>70</v>
      </c>
      <c r="M68" s="10"/>
      <c r="S68" s="9"/>
      <c r="U68" s="9"/>
    </row>
    <row r="69" spans="1:21" s="8" customFormat="1" ht="12.75">
      <c r="A69" s="27" t="s">
        <v>162</v>
      </c>
      <c r="M69" s="10"/>
      <c r="S69" s="9"/>
      <c r="U69" s="9"/>
    </row>
    <row r="70" spans="1:40" s="17" customFormat="1" ht="12.75">
      <c r="A70" s="11"/>
      <c r="B70" s="12"/>
      <c r="C70" s="13"/>
      <c r="D70" s="14">
        <v>2004</v>
      </c>
      <c r="E70" s="13"/>
      <c r="F70" s="14">
        <v>2003</v>
      </c>
      <c r="G70" s="13"/>
      <c r="H70" s="14">
        <v>2002</v>
      </c>
      <c r="I70" s="13"/>
      <c r="J70" s="14">
        <v>2001</v>
      </c>
      <c r="K70" s="13"/>
      <c r="L70" s="14">
        <v>2000</v>
      </c>
      <c r="M70" s="13"/>
      <c r="N70" s="14">
        <v>1999</v>
      </c>
      <c r="O70" s="15"/>
      <c r="P70" s="14">
        <v>1998</v>
      </c>
      <c r="Q70" s="15"/>
      <c r="R70" s="14">
        <v>1997</v>
      </c>
      <c r="S70" s="16"/>
      <c r="T70" s="14">
        <v>1996</v>
      </c>
      <c r="U70" s="16"/>
      <c r="V70" s="14">
        <v>1995</v>
      </c>
      <c r="X70" s="14">
        <v>1994</v>
      </c>
      <c r="Z70" s="14">
        <v>1993</v>
      </c>
      <c r="AB70" s="14">
        <v>1992</v>
      </c>
      <c r="AD70" s="14">
        <v>1991</v>
      </c>
      <c r="AF70" s="14">
        <v>1990</v>
      </c>
      <c r="AH70" s="14">
        <v>1989</v>
      </c>
      <c r="AJ70" s="14">
        <v>1988</v>
      </c>
      <c r="AL70" s="14">
        <v>1987</v>
      </c>
      <c r="AN70" s="14">
        <v>1986</v>
      </c>
    </row>
    <row r="71" spans="1:40" s="8" customFormat="1" ht="14.25">
      <c r="A71" s="8" t="s">
        <v>71</v>
      </c>
      <c r="B71" s="8" t="s">
        <v>72</v>
      </c>
      <c r="D71" s="34">
        <v>2680948</v>
      </c>
      <c r="F71" s="34">
        <v>2624772</v>
      </c>
      <c r="H71" s="34">
        <v>1466830</v>
      </c>
      <c r="J71" s="34">
        <v>1648001</v>
      </c>
      <c r="L71" s="34">
        <v>2403857</v>
      </c>
      <c r="M71" s="10"/>
      <c r="N71" s="34">
        <v>1061451</v>
      </c>
      <c r="O71" s="34"/>
      <c r="P71" s="34">
        <v>1531691</v>
      </c>
      <c r="Q71" s="34"/>
      <c r="R71" s="34">
        <v>735036</v>
      </c>
      <c r="S71" s="9"/>
      <c r="T71" s="34">
        <v>462858</v>
      </c>
      <c r="U71" s="9"/>
      <c r="V71" s="34">
        <v>392013</v>
      </c>
      <c r="X71" s="34">
        <v>308322</v>
      </c>
      <c r="Z71" s="34">
        <v>296049</v>
      </c>
      <c r="AB71" s="34">
        <v>207867</v>
      </c>
      <c r="AD71" s="34">
        <v>243286</v>
      </c>
      <c r="AF71" s="34">
        <v>240294</v>
      </c>
      <c r="AH71" s="34">
        <v>209218</v>
      </c>
      <c r="AJ71" s="34">
        <v>154411</v>
      </c>
      <c r="AL71" s="34">
        <v>122390</v>
      </c>
      <c r="AN71" s="34">
        <v>81078</v>
      </c>
    </row>
    <row r="72" spans="1:40" s="8" customFormat="1" ht="14.25">
      <c r="A72" s="8" t="s">
        <v>126</v>
      </c>
      <c r="B72" s="8" t="s">
        <v>72</v>
      </c>
      <c r="D72" s="34">
        <v>0</v>
      </c>
      <c r="F72" s="34">
        <v>0</v>
      </c>
      <c r="H72" s="34">
        <v>0</v>
      </c>
      <c r="J72" s="34">
        <v>244634</v>
      </c>
      <c r="L72" s="34">
        <v>105797</v>
      </c>
      <c r="M72" s="10"/>
      <c r="N72" s="34">
        <v>154337</v>
      </c>
      <c r="O72" s="34"/>
      <c r="P72" s="34">
        <v>10866</v>
      </c>
      <c r="Q72" s="34"/>
      <c r="R72" s="34">
        <v>2230</v>
      </c>
      <c r="S72" s="9"/>
      <c r="T72" s="34">
        <v>5744</v>
      </c>
      <c r="U72" s="9"/>
      <c r="V72" s="34">
        <v>1905</v>
      </c>
      <c r="X72" s="34"/>
      <c r="Z72" s="34"/>
      <c r="AB72" s="34"/>
      <c r="AD72" s="34"/>
      <c r="AF72" s="34"/>
      <c r="AH72" s="34"/>
      <c r="AJ72" s="34"/>
      <c r="AL72" s="34"/>
      <c r="AN72" s="34"/>
    </row>
    <row r="73" spans="1:40" s="8" customFormat="1" ht="12.75">
      <c r="A73" s="8" t="s">
        <v>127</v>
      </c>
      <c r="B73" s="8" t="s">
        <v>72</v>
      </c>
      <c r="D73" s="34">
        <v>2917979</v>
      </c>
      <c r="F73" s="34">
        <v>2349504</v>
      </c>
      <c r="H73" s="34">
        <v>1875534</v>
      </c>
      <c r="J73" s="34">
        <v>1906974</v>
      </c>
      <c r="L73" s="34">
        <v>2614671</v>
      </c>
      <c r="M73" s="10"/>
      <c r="N73" s="34">
        <v>1434186</v>
      </c>
      <c r="O73" s="34"/>
      <c r="P73" s="34">
        <v>1590574</v>
      </c>
      <c r="Q73" s="34"/>
      <c r="R73" s="34">
        <v>948591</v>
      </c>
      <c r="S73" s="9"/>
      <c r="T73" s="34">
        <v>511363</v>
      </c>
      <c r="U73" s="9"/>
      <c r="V73" s="34">
        <v>482078</v>
      </c>
      <c r="X73" s="34">
        <v>358616</v>
      </c>
      <c r="Z73" s="34">
        <v>305308</v>
      </c>
      <c r="AB73" s="34">
        <v>186887</v>
      </c>
      <c r="AD73" s="34">
        <v>198773</v>
      </c>
      <c r="AF73" s="34">
        <v>247657</v>
      </c>
      <c r="AH73" s="34">
        <v>245159</v>
      </c>
      <c r="AJ73" s="34">
        <v>203406</v>
      </c>
      <c r="AL73" s="34">
        <v>139872</v>
      </c>
      <c r="AN73" s="34">
        <v>105617</v>
      </c>
    </row>
    <row r="74" spans="1:40" s="8" customFormat="1" ht="14.25">
      <c r="A74" s="8" t="s">
        <v>128</v>
      </c>
      <c r="B74" s="8" t="s">
        <v>72</v>
      </c>
      <c r="D74" s="48"/>
      <c r="F74" s="48">
        <f>F73/F77</f>
        <v>14.778985507246377</v>
      </c>
      <c r="H74" s="48">
        <f>H73/H77</f>
        <v>15.886816426102866</v>
      </c>
      <c r="J74" s="48">
        <f>J73/J77</f>
        <v>23.448227525913904</v>
      </c>
      <c r="L74" s="48">
        <f>L73/L77</f>
        <v>38.38894435472031</v>
      </c>
      <c r="M74" s="20"/>
      <c r="N74" s="48">
        <f>N73/N77</f>
        <v>27.903537102610997</v>
      </c>
      <c r="O74" s="48"/>
      <c r="P74" s="48">
        <f>P73/P77</f>
        <v>26.929669511038874</v>
      </c>
      <c r="Q74" s="48"/>
      <c r="R74" s="48">
        <f>R73/R77</f>
        <v>40.094298152922775</v>
      </c>
      <c r="S74" s="9"/>
      <c r="T74" s="48">
        <f>T73/T77</f>
        <v>26.10326697294538</v>
      </c>
      <c r="U74" s="9"/>
      <c r="V74" s="48">
        <f>V73/V77</f>
        <v>26.33442587129903</v>
      </c>
      <c r="X74" s="48">
        <f>X73/X77</f>
        <v>23.874309300312895</v>
      </c>
      <c r="Z74" s="48">
        <f>Z73/Z77</f>
        <v>23.162734238676883</v>
      </c>
      <c r="AB74" s="48">
        <f>AB73/AB77</f>
        <v>18.22043482499756</v>
      </c>
      <c r="AD74" s="48">
        <f>AD73/AD77</f>
        <v>21.222827247490926</v>
      </c>
      <c r="AF74" s="48">
        <f>AF73/AF77</f>
        <v>26.495881031346958</v>
      </c>
      <c r="AH74" s="48">
        <f>AH73/AH77</f>
        <v>28.64341628694941</v>
      </c>
      <c r="AJ74" s="48">
        <f>AJ73/AJ77</f>
        <v>26.276450071050252</v>
      </c>
      <c r="AL74" s="48">
        <f>AL73/AL77</f>
        <v>19.924786324786325</v>
      </c>
      <c r="AN74" s="48">
        <f>AN73/AN77</f>
        <v>17.91029336950992</v>
      </c>
    </row>
    <row r="75" spans="1:40" s="8" customFormat="1" ht="12.75">
      <c r="A75" s="8" t="s">
        <v>109</v>
      </c>
      <c r="B75" s="8" t="s">
        <v>72</v>
      </c>
      <c r="D75" s="34">
        <f>D73/D78</f>
        <v>452399.8449612403</v>
      </c>
      <c r="F75" s="34">
        <f>F73/F78</f>
        <v>385164.59016393445</v>
      </c>
      <c r="H75" s="34">
        <f>H73/H78</f>
        <v>317887.1186440678</v>
      </c>
      <c r="J75" s="34">
        <f>J73/J78</f>
        <v>288935.4545454546</v>
      </c>
      <c r="L75" s="34">
        <f>L73/L78</f>
        <v>330971.0126582278</v>
      </c>
      <c r="M75" s="29"/>
      <c r="N75" s="34">
        <f>N73/N78</f>
        <v>275805</v>
      </c>
      <c r="O75" s="34"/>
      <c r="P75" s="34">
        <f>P73/P78</f>
        <v>300108.30188679247</v>
      </c>
      <c r="Q75" s="34"/>
      <c r="R75" s="34">
        <f>R73/R78</f>
        <v>206215.4347826087</v>
      </c>
      <c r="S75" s="9"/>
      <c r="T75" s="34">
        <f>T73/T78</f>
        <v>164955.8064516129</v>
      </c>
      <c r="U75" s="9"/>
      <c r="V75" s="34">
        <f>V73/V78</f>
        <v>141787.64705882352</v>
      </c>
      <c r="X75" s="34">
        <f>X73/X78</f>
        <v>108671.51515151515</v>
      </c>
      <c r="Z75" s="34">
        <f>Z73/Z78</f>
        <v>89796.4705882353</v>
      </c>
      <c r="AB75" s="34">
        <f>AB73/AB78</f>
        <v>74754.8</v>
      </c>
      <c r="AD75" s="34">
        <f>AD73/AD78</f>
        <v>73619.62962962962</v>
      </c>
      <c r="AF75" s="34">
        <f>AF73/AF78</f>
        <v>77392.8125</v>
      </c>
      <c r="AH75" s="34">
        <f>AH73/AH78</f>
        <v>79083.54838709677</v>
      </c>
      <c r="AJ75" s="34">
        <f>AJ73/AJ78</f>
        <v>72645</v>
      </c>
      <c r="AL75" s="34">
        <f>AL73/AL78</f>
        <v>51804.44444444444</v>
      </c>
      <c r="AN75" s="34">
        <f>AN73/AN78</f>
        <v>45920.434782608696</v>
      </c>
    </row>
    <row r="76" spans="1:40" s="8" customFormat="1" ht="14.25">
      <c r="A76" s="8" t="s">
        <v>129</v>
      </c>
      <c r="B76" s="8" t="s">
        <v>73</v>
      </c>
      <c r="D76" s="34"/>
      <c r="F76" s="34">
        <v>46714</v>
      </c>
      <c r="H76" s="34">
        <v>35000</v>
      </c>
      <c r="J76" s="34">
        <v>39000</v>
      </c>
      <c r="L76" s="34">
        <v>44143</v>
      </c>
      <c r="M76" s="10"/>
      <c r="N76" s="34">
        <v>29867</v>
      </c>
      <c r="O76" s="34"/>
      <c r="P76" s="34">
        <v>31500</v>
      </c>
      <c r="Q76" s="34"/>
      <c r="R76" s="34">
        <v>22091</v>
      </c>
      <c r="S76" s="9"/>
      <c r="T76" s="34">
        <v>13817</v>
      </c>
      <c r="U76" s="9"/>
      <c r="V76" s="34">
        <v>13371</v>
      </c>
      <c r="X76" s="34">
        <v>12500</v>
      </c>
      <c r="Z76" s="34">
        <v>12382</v>
      </c>
      <c r="AB76" s="34">
        <v>10641</v>
      </c>
      <c r="AD76" s="34">
        <v>9297</v>
      </c>
      <c r="AF76" s="34">
        <v>10138</v>
      </c>
      <c r="AH76" s="34">
        <v>9750</v>
      </c>
      <c r="AJ76" s="34">
        <v>8179</v>
      </c>
      <c r="AL76" s="34">
        <v>7803</v>
      </c>
      <c r="AN76" s="34">
        <v>7550</v>
      </c>
    </row>
    <row r="77" spans="1:40" s="8" customFormat="1" ht="14.25">
      <c r="A77" s="8" t="s">
        <v>74</v>
      </c>
      <c r="B77" s="8" t="s">
        <v>73</v>
      </c>
      <c r="D77" s="34"/>
      <c r="F77" s="34">
        <v>158976</v>
      </c>
      <c r="H77" s="34">
        <v>118056</v>
      </c>
      <c r="J77" s="34">
        <v>81327</v>
      </c>
      <c r="L77" s="34">
        <v>68110</v>
      </c>
      <c r="M77" s="10"/>
      <c r="N77" s="34">
        <v>51398</v>
      </c>
      <c r="O77" s="34"/>
      <c r="P77" s="34">
        <v>59064</v>
      </c>
      <c r="Q77" s="34"/>
      <c r="R77" s="34">
        <v>23659</v>
      </c>
      <c r="S77" s="9"/>
      <c r="T77" s="34">
        <v>19590</v>
      </c>
      <c r="U77" s="9"/>
      <c r="V77" s="34">
        <v>18306</v>
      </c>
      <c r="X77" s="34">
        <v>15021</v>
      </c>
      <c r="Z77" s="34">
        <v>13181</v>
      </c>
      <c r="AB77" s="34">
        <v>10257</v>
      </c>
      <c r="AD77" s="34">
        <v>9366</v>
      </c>
      <c r="AF77" s="34">
        <v>9347</v>
      </c>
      <c r="AH77" s="34">
        <v>8559</v>
      </c>
      <c r="AJ77" s="34">
        <v>7741</v>
      </c>
      <c r="AL77" s="34">
        <v>7020</v>
      </c>
      <c r="AN77" s="34">
        <v>5897</v>
      </c>
    </row>
    <row r="78" spans="1:40" s="8" customFormat="1" ht="12.75">
      <c r="A78" s="8" t="s">
        <v>75</v>
      </c>
      <c r="D78" s="49">
        <v>6.45</v>
      </c>
      <c r="F78" s="49">
        <v>6.1</v>
      </c>
      <c r="H78" s="8">
        <v>5.9</v>
      </c>
      <c r="J78" s="8">
        <v>6.6</v>
      </c>
      <c r="L78" s="8">
        <v>7.9</v>
      </c>
      <c r="M78" s="10"/>
      <c r="N78" s="8">
        <v>5.2</v>
      </c>
      <c r="P78" s="8">
        <v>5.3</v>
      </c>
      <c r="R78" s="8">
        <v>4.6</v>
      </c>
      <c r="S78" s="9"/>
      <c r="T78" s="8">
        <v>3.1</v>
      </c>
      <c r="U78" s="9"/>
      <c r="V78" s="8">
        <v>3.4</v>
      </c>
      <c r="X78" s="8">
        <v>3.3</v>
      </c>
      <c r="Z78" s="8">
        <v>3.4</v>
      </c>
      <c r="AB78" s="8">
        <v>2.5</v>
      </c>
      <c r="AD78" s="8">
        <v>2.7</v>
      </c>
      <c r="AF78" s="8">
        <v>3.2</v>
      </c>
      <c r="AH78" s="48">
        <v>3.1</v>
      </c>
      <c r="AJ78" s="8">
        <v>2.8</v>
      </c>
      <c r="AL78" s="8">
        <v>2.7</v>
      </c>
      <c r="AN78" s="8">
        <v>2.3</v>
      </c>
    </row>
    <row r="79" spans="1:24" s="8" customFormat="1" ht="14.25">
      <c r="A79" s="8" t="s">
        <v>130</v>
      </c>
      <c r="D79" s="50">
        <v>1.24</v>
      </c>
      <c r="F79" s="50">
        <v>1.43</v>
      </c>
      <c r="H79" s="50">
        <v>1.24</v>
      </c>
      <c r="J79" s="50">
        <v>1.25</v>
      </c>
      <c r="L79" s="8">
        <v>1.23</v>
      </c>
      <c r="M79" s="10"/>
      <c r="N79" s="8">
        <v>1.18</v>
      </c>
      <c r="P79" s="8">
        <v>1.23</v>
      </c>
      <c r="R79" s="50">
        <v>1.11</v>
      </c>
      <c r="S79" s="9"/>
      <c r="T79" s="50">
        <v>1.26</v>
      </c>
      <c r="U79" s="9"/>
      <c r="V79" s="50">
        <v>1.28</v>
      </c>
      <c r="X79" s="8">
        <v>1.14</v>
      </c>
    </row>
    <row r="80" spans="1:40" s="8" customFormat="1" ht="12.75">
      <c r="A80" t="s">
        <v>114</v>
      </c>
      <c r="B80" s="8" t="s">
        <v>29</v>
      </c>
      <c r="D80" s="50">
        <f>D17/D71</f>
        <v>17.897464628183762</v>
      </c>
      <c r="F80" s="50">
        <f>F17/F71</f>
        <v>15.650821861860763</v>
      </c>
      <c r="G80" s="50"/>
      <c r="H80" s="50">
        <f>H17/H71</f>
        <v>17.06070573958809</v>
      </c>
      <c r="I80" s="50"/>
      <c r="J80" s="50">
        <f>J17/J71</f>
        <v>19.018073411363222</v>
      </c>
      <c r="L80" s="50">
        <f>L17/L71</f>
        <v>27.606254032581806</v>
      </c>
      <c r="M80" s="10"/>
      <c r="N80" s="50">
        <f>N17/N71</f>
        <v>21.703113944967786</v>
      </c>
      <c r="P80" s="50">
        <f>P17/P71</f>
        <v>21.62042474624451</v>
      </c>
      <c r="R80" s="50">
        <f>R17/R71</f>
        <v>20.75732481130176</v>
      </c>
      <c r="S80" s="9"/>
      <c r="T80" s="50">
        <f>T17/T71</f>
        <v>21.134583392746805</v>
      </c>
      <c r="U80" s="9"/>
      <c r="V80" s="50">
        <f>V17/V71</f>
        <v>23.221625303242494</v>
      </c>
      <c r="X80" s="50">
        <f>X17/X71</f>
        <v>28.44784673166365</v>
      </c>
      <c r="Z80" s="50">
        <f>Z17/Z71</f>
        <v>27.946880415066424</v>
      </c>
      <c r="AB80" s="50">
        <f>AB17/AB71</f>
        <v>28.066706114967744</v>
      </c>
      <c r="AD80" s="50">
        <f>AD17/AD71</f>
        <v>27.24877715939265</v>
      </c>
      <c r="AF80" s="50">
        <f>AF17/AF71</f>
        <v>26.919244758504167</v>
      </c>
      <c r="AH80" s="50">
        <f>AH17/AH71</f>
        <v>29.60249596115057</v>
      </c>
      <c r="AJ80" s="50">
        <f>AJ17/AJ71</f>
        <v>33.351911457085315</v>
      </c>
      <c r="AL80" s="50">
        <f>AL17/AL71</f>
        <v>32.09333278862652</v>
      </c>
      <c r="AN80" s="50">
        <f>AN17/AN71</f>
        <v>30.43049902562964</v>
      </c>
    </row>
    <row r="81" spans="1:40" s="8" customFormat="1" ht="12.75">
      <c r="A81" t="s">
        <v>115</v>
      </c>
      <c r="B81" s="8" t="s">
        <v>29</v>
      </c>
      <c r="D81" s="50">
        <v>0</v>
      </c>
      <c r="F81" s="50">
        <v>0</v>
      </c>
      <c r="G81" s="50"/>
      <c r="H81" s="50">
        <v>0</v>
      </c>
      <c r="I81" s="50"/>
      <c r="J81" s="50">
        <f>J18/J72</f>
        <v>17.671537889254967</v>
      </c>
      <c r="L81" s="50">
        <f>L18/L72</f>
        <v>25.44736618240593</v>
      </c>
      <c r="M81" s="10"/>
      <c r="N81" s="50">
        <f>N18/N72</f>
        <v>21.61572403247439</v>
      </c>
      <c r="P81" s="50">
        <f>P18/P72</f>
        <v>23.662893429044725</v>
      </c>
      <c r="R81" s="50">
        <f>R18/R72</f>
        <v>17.02017937219731</v>
      </c>
      <c r="S81" s="9"/>
      <c r="T81" s="50">
        <f>T18/T72</f>
        <v>19.354805013927578</v>
      </c>
      <c r="U81" s="9"/>
      <c r="V81" s="50">
        <f>V18/V72</f>
        <v>19.018372703412073</v>
      </c>
      <c r="X81" s="50"/>
      <c r="Z81" s="50"/>
      <c r="AB81" s="50"/>
      <c r="AD81" s="50"/>
      <c r="AF81" s="50"/>
      <c r="AH81" s="50"/>
      <c r="AJ81" s="50"/>
      <c r="AL81" s="50"/>
      <c r="AN81" s="50"/>
    </row>
    <row r="82" spans="1:40" s="8" customFormat="1" ht="12.75">
      <c r="A82" t="s">
        <v>116</v>
      </c>
      <c r="B82" s="8" t="s">
        <v>29</v>
      </c>
      <c r="D82" s="50">
        <f>(D17+D18)/(D71+D72)</f>
        <v>17.897464628183762</v>
      </c>
      <c r="F82" s="50">
        <f>(F17+F18)/(F71+F72)</f>
        <v>15.650821861860763</v>
      </c>
      <c r="G82" s="50"/>
      <c r="H82" s="50">
        <f>(H17+H18)/(H71+H72)</f>
        <v>17.06070573958809</v>
      </c>
      <c r="I82" s="50"/>
      <c r="J82" s="50">
        <f>(J17+J18)/(J71+J72)</f>
        <v>18.84402592153268</v>
      </c>
      <c r="L82" s="50">
        <f>(L17+L18)/(L71+L72)</f>
        <v>27.515243934024372</v>
      </c>
      <c r="M82" s="10"/>
      <c r="N82" s="50">
        <f>(N17+N18)/(N71+N72)</f>
        <v>21.692020319331988</v>
      </c>
      <c r="P82" s="50">
        <f>(P17+P18)/(P71+P72)</f>
        <v>21.634812198187813</v>
      </c>
      <c r="R82" s="50">
        <f>(R17+R18)/(R71+R72)</f>
        <v>20.746021110426902</v>
      </c>
      <c r="S82" s="9"/>
      <c r="T82" s="50">
        <f>(T17+T18)/(T71+T72)</f>
        <v>21.11276733774077</v>
      </c>
      <c r="U82" s="9"/>
      <c r="V82" s="50">
        <f>(V17+V18)/(V71+V72)</f>
        <v>23.201298239735173</v>
      </c>
      <c r="X82" s="50">
        <f>(X17+X18)/(X71+X72)</f>
        <v>28.44784673166365</v>
      </c>
      <c r="Z82" s="50">
        <f>(Z17+Z18)/(Z71+Z72)</f>
        <v>27.946880415066424</v>
      </c>
      <c r="AB82" s="50">
        <f>(AB17+AB18)/(AB71+AB72)</f>
        <v>28.066706114967744</v>
      </c>
      <c r="AD82" s="50">
        <f>(AD17+AD18)/(AD71+AD72)</f>
        <v>27.24877715939265</v>
      </c>
      <c r="AF82" s="50">
        <f>(AF17+AF18)/(AF71+AF72)</f>
        <v>26.919244758504167</v>
      </c>
      <c r="AH82" s="50">
        <f>(AH17+AH18)/(AH71+AH72)</f>
        <v>29.60249596115057</v>
      </c>
      <c r="AJ82" s="50">
        <f>(AJ17+AJ18)/(AJ71+AJ72)</f>
        <v>33.351911457085315</v>
      </c>
      <c r="AL82" s="50">
        <f>(AL17+AL18)/(AL71+AL72)</f>
        <v>32.09333278862652</v>
      </c>
      <c r="AN82" s="50">
        <f>(AN17+AN18)/(AN71+AN72)</f>
        <v>30.43049902562964</v>
      </c>
    </row>
    <row r="83" spans="1:40" s="8" customFormat="1" ht="12.75">
      <c r="A83" s="8" t="s">
        <v>76</v>
      </c>
      <c r="B83" s="8" t="s">
        <v>29</v>
      </c>
      <c r="D83" s="34">
        <f>D17+D18+D26+D27</f>
        <v>51711362</v>
      </c>
      <c r="F83" s="34">
        <f>F17+F18+F26+F27</f>
        <v>37700393</v>
      </c>
      <c r="H83" s="34">
        <f>H17+H18+H26+H27</f>
        <v>30985959</v>
      </c>
      <c r="J83" s="34">
        <f>J17+J18+J26+J27</f>
        <v>35197046</v>
      </c>
      <c r="L83" s="34">
        <f>L17+L18+L26+L27</f>
        <v>69328282</v>
      </c>
      <c r="M83" s="29"/>
      <c r="N83" s="34">
        <f>N17+N18+N26+N27</f>
        <v>30586543</v>
      </c>
      <c r="O83" s="34"/>
      <c r="P83" s="34">
        <f>P17+P18+P26+P27</f>
        <v>33821345</v>
      </c>
      <c r="Q83" s="34"/>
      <c r="R83" s="34">
        <f>R17+R18+R26+R27</f>
        <v>18073583</v>
      </c>
      <c r="S83" s="9"/>
      <c r="T83" s="34">
        <f>T17+T18+T26+T27</f>
        <v>9884940</v>
      </c>
      <c r="U83" s="9"/>
      <c r="V83" s="34">
        <f>V17+V18+V26+V27</f>
        <v>10959419</v>
      </c>
      <c r="X83" s="34">
        <f>X17+X18+X26+X27</f>
        <v>9907264</v>
      </c>
      <c r="Z83" s="34">
        <f>Z17+Z18+Z26+Z27</f>
        <v>8824113</v>
      </c>
      <c r="AB83" s="34">
        <f>AB17+AB18+AB26+AB27</f>
        <v>5412483</v>
      </c>
      <c r="AD83" s="34">
        <f>AD17+AD18+AD26+AD27</f>
        <v>5521341</v>
      </c>
      <c r="AF83" s="34">
        <f>AF17+AF18+AF26+AF27</f>
        <v>6553540</v>
      </c>
      <c r="AH83" s="34">
        <f>AH17+AH18+AH26+AH27</f>
        <v>6727655</v>
      </c>
      <c r="AJ83" s="34">
        <f>AJ17+AJ18+AJ26+AJ27</f>
        <v>6511223</v>
      </c>
      <c r="AL83" s="34">
        <f>AL17+AL18+AL26+AL27</f>
        <v>4519740</v>
      </c>
      <c r="AN83" s="34">
        <f>AN17+AN18+AN26+AN27</f>
        <v>3304772</v>
      </c>
    </row>
    <row r="84" spans="1:40" s="8" customFormat="1" ht="12.75">
      <c r="A84" s="8" t="s">
        <v>131</v>
      </c>
      <c r="B84" s="8" t="s">
        <v>29</v>
      </c>
      <c r="D84" s="34">
        <f>D83/D78</f>
        <v>8017265.4263565885</v>
      </c>
      <c r="F84" s="34">
        <f>F83/F78</f>
        <v>6180392.2950819675</v>
      </c>
      <c r="H84" s="34">
        <f>H83/H78</f>
        <v>5251857.457627119</v>
      </c>
      <c r="J84" s="34">
        <f>J83/J78</f>
        <v>5332885.757575758</v>
      </c>
      <c r="L84" s="34">
        <f>L83/L78</f>
        <v>8775731.898734177</v>
      </c>
      <c r="M84" s="29"/>
      <c r="N84" s="34">
        <f>N83/N78</f>
        <v>5882027.5</v>
      </c>
      <c r="O84" s="34"/>
      <c r="P84" s="34">
        <f>P83/P78</f>
        <v>6381385.849056604</v>
      </c>
      <c r="Q84" s="34"/>
      <c r="R84" s="34">
        <f>R83/R78</f>
        <v>3929039.782608696</v>
      </c>
      <c r="S84" s="9"/>
      <c r="T84" s="34">
        <f>T83/T78</f>
        <v>3188690.322580645</v>
      </c>
      <c r="U84" s="9"/>
      <c r="V84" s="34">
        <f>V83/V78</f>
        <v>3223358.529411765</v>
      </c>
      <c r="X84" s="34">
        <f>X83/X78</f>
        <v>3002201.2121212124</v>
      </c>
      <c r="Z84" s="34">
        <f>Z83/Z78</f>
        <v>2595327.3529411764</v>
      </c>
      <c r="AB84" s="34">
        <f>AB83/AB78</f>
        <v>2164993.2</v>
      </c>
      <c r="AD84" s="34">
        <f>AD83/AD78</f>
        <v>2044941.111111111</v>
      </c>
      <c r="AF84" s="34">
        <f>AF83/AF78</f>
        <v>2047981.25</v>
      </c>
      <c r="AH84" s="34">
        <f>AH83/AH78</f>
        <v>2170211.2903225804</v>
      </c>
      <c r="AJ84" s="34">
        <f>AJ83/AJ78</f>
        <v>2325436.785714286</v>
      </c>
      <c r="AL84" s="34">
        <f>AL83/AL78</f>
        <v>1673977.7777777778</v>
      </c>
      <c r="AN84" s="34">
        <f>AN83/AN78</f>
        <v>1436857.391304348</v>
      </c>
    </row>
    <row r="85" spans="1:40" s="8" customFormat="1" ht="12.75">
      <c r="A85" s="8" t="s">
        <v>77</v>
      </c>
      <c r="B85" s="8" t="s">
        <v>29</v>
      </c>
      <c r="D85" s="34">
        <v>319241</v>
      </c>
      <c r="F85" s="34">
        <v>287869</v>
      </c>
      <c r="H85" s="34">
        <v>356605</v>
      </c>
      <c r="J85" s="34">
        <v>578878</v>
      </c>
      <c r="L85" s="34">
        <v>966798</v>
      </c>
      <c r="M85" s="10"/>
      <c r="N85" s="34">
        <v>491717</v>
      </c>
      <c r="O85" s="34"/>
      <c r="P85" s="34">
        <v>282110</v>
      </c>
      <c r="Q85" s="34"/>
      <c r="R85" s="34">
        <v>237482</v>
      </c>
      <c r="S85" s="9"/>
      <c r="T85" s="34">
        <v>173173</v>
      </c>
      <c r="U85" s="9"/>
      <c r="V85" s="34">
        <v>213470</v>
      </c>
      <c r="X85" s="34">
        <v>213694</v>
      </c>
      <c r="Z85" s="34">
        <v>180313</v>
      </c>
      <c r="AB85" s="34">
        <v>133985</v>
      </c>
      <c r="AD85" s="34">
        <v>201948</v>
      </c>
      <c r="AF85" s="34">
        <v>277154</v>
      </c>
      <c r="AH85" s="34">
        <v>258726</v>
      </c>
      <c r="AJ85" s="34">
        <v>300217</v>
      </c>
      <c r="AL85" s="34">
        <v>317268</v>
      </c>
      <c r="AN85" s="34">
        <v>205210</v>
      </c>
    </row>
    <row r="86" spans="1:40" s="8" customFormat="1" ht="12.75">
      <c r="A86" s="8" t="s">
        <v>78</v>
      </c>
      <c r="B86" s="8" t="s">
        <v>29</v>
      </c>
      <c r="D86" s="34">
        <v>3496258</v>
      </c>
      <c r="F86" s="34">
        <v>3191943</v>
      </c>
      <c r="H86" s="34">
        <v>2110276</v>
      </c>
      <c r="J86" s="34">
        <v>2010698</v>
      </c>
      <c r="L86" s="34">
        <v>2545049</v>
      </c>
      <c r="M86" s="10"/>
      <c r="N86" s="34">
        <v>1165627</v>
      </c>
      <c r="O86" s="34"/>
      <c r="P86" s="34">
        <v>782263</v>
      </c>
      <c r="Q86" s="34"/>
      <c r="R86" s="34">
        <v>539035</v>
      </c>
      <c r="S86" s="9"/>
      <c r="T86" s="34">
        <v>287707</v>
      </c>
      <c r="U86" s="9"/>
      <c r="V86" s="34">
        <v>180321</v>
      </c>
      <c r="X86" s="34">
        <v>155694</v>
      </c>
      <c r="Z86" s="34">
        <v>145135</v>
      </c>
      <c r="AB86" s="34">
        <v>162447</v>
      </c>
      <c r="AD86" s="34">
        <v>161288</v>
      </c>
      <c r="AF86" s="34">
        <v>345507</v>
      </c>
      <c r="AH86" s="34">
        <v>286158</v>
      </c>
      <c r="AJ86" s="34">
        <v>165694</v>
      </c>
      <c r="AL86" s="34">
        <v>140640</v>
      </c>
      <c r="AN86" s="34">
        <v>88180</v>
      </c>
    </row>
    <row r="87" spans="1:40" s="8" customFormat="1" ht="12.75">
      <c r="A87" s="8" t="s">
        <v>79</v>
      </c>
      <c r="B87" s="8" t="s">
        <v>29</v>
      </c>
      <c r="D87" s="34">
        <f>(D21+D26+D27+D34)-(D22+D23+D24+D25+D30+D31+D85+D86+D35)</f>
        <v>619958</v>
      </c>
      <c r="F87" s="34">
        <f>(F21+F26+F27+F34)-(F22+F23+F24+F25+F30+F31+F85+F86+F35)</f>
        <v>-8968461</v>
      </c>
      <c r="H87" s="34">
        <f>(H21+H26+H27+H34)-(H22+H23+H24+H25+H30+H31+H85+H86+H35)</f>
        <v>-894828</v>
      </c>
      <c r="J87" s="34">
        <f>(J21+J26+J27+J34)-(J22+J23+J24+J25+J30+J31+J85+J86+J35)</f>
        <v>2133883</v>
      </c>
      <c r="L87" s="34">
        <f>(L21+L26+L27+L34)-(L22+L23+L24+L25+L30+L31+L85+L86+L35)</f>
        <v>17481111</v>
      </c>
      <c r="M87" s="29"/>
      <c r="N87" s="34">
        <f>(N21+N26+N27+N34)-(N22+N23+N24+N25+N30+N31+N85+N86+N35)</f>
        <v>4280301</v>
      </c>
      <c r="O87" s="34"/>
      <c r="P87" s="34">
        <f>(P21+P26+P27+P34)-(P22+P23+P24+P25+P30+P31+P85+P86+P35)</f>
        <v>5240784</v>
      </c>
      <c r="Q87" s="34"/>
      <c r="R87" s="34">
        <f>(R21+R26+R27+R34)-(R22+R23+R24+R25+R30+R31+R85+R86+R35)</f>
        <v>1755893</v>
      </c>
      <c r="S87" s="9"/>
      <c r="T87" s="34">
        <f>(T21+T26+T27+T34)-(T22+T23+T24+T25+T30+T31+T85+T86+T35)</f>
        <v>-297036</v>
      </c>
      <c r="U87" s="9"/>
      <c r="V87" s="34">
        <f>(V21+V26+V27+V34)-(V22+V23+V24+V25+V30+V31+V85+V86+V35)</f>
        <v>1177897</v>
      </c>
      <c r="X87" s="34">
        <f>(X21+X26+X27+X34)-(X22+X23+X24+X25+X30+X31+X85+X86+X35)</f>
        <v>1971193</v>
      </c>
      <c r="Z87" s="34">
        <f>(Z21+Z26+Z27+Z34)-(Z22+Z23+Z24+Z25+Z30+Z31+Z85+Z86+Z35)</f>
        <v>1612322</v>
      </c>
      <c r="AB87" s="34">
        <f>(AB21+AB26+AB27+AB34)-(AB22+AB23+AB24+AB25+AB30+AB31+AB85+AB86+AB35)</f>
        <v>-73106</v>
      </c>
      <c r="AD87" s="34">
        <f>(AD21+AD26+AD27+AD34)-(AD22+AD23+AD24+AD25+AD30+AD31+AD85+AD86+AD35)</f>
        <v>-480316</v>
      </c>
      <c r="AF87" s="34">
        <f>(AF21+AF26+AF27+AF34)-(AF22+AF23+AF24+AF25+AF30+AF31+AF85+AF86+AF35)</f>
        <v>-40833</v>
      </c>
      <c r="AH87" s="34">
        <f>(AH21+AH26+AH27+AH34)-(AH22+AH23+AH24+AH25+AH30+AH31+AH85+AH86+AH35)</f>
        <v>688810</v>
      </c>
      <c r="AJ87" s="34">
        <f>(AJ21+AJ26+AJ27+AJ34)-(AJ22+AJ23+AJ24+AJ25+AJ30+AJ31+AJ85+AJ86+AJ35)</f>
        <v>1548994</v>
      </c>
      <c r="AL87" s="34">
        <f>(AL21+AL26+AL27+AL34)-(AL22+AL23+AL24+AL25+AL30+AL31+AL85+AL86+AL35)</f>
        <v>1074168</v>
      </c>
      <c r="AN87" s="34">
        <f>(AN21+AN26+AN27+AN34)-(AN22+AN23+AN24+AN25+AN30+AN31+AN85+AN86+AN35)</f>
        <v>746804</v>
      </c>
    </row>
    <row r="88" spans="1:40" s="8" customFormat="1" ht="12.75">
      <c r="A88" s="18" t="s">
        <v>132</v>
      </c>
      <c r="B88" s="18" t="s">
        <v>29</v>
      </c>
      <c r="D88" s="51">
        <f>D87/D78</f>
        <v>96117.51937984496</v>
      </c>
      <c r="F88" s="51">
        <f>F87/F78</f>
        <v>-1470239.5081967213</v>
      </c>
      <c r="H88" s="51">
        <f>H87/H78</f>
        <v>-151665.7627118644</v>
      </c>
      <c r="J88" s="51">
        <f>J87/J78</f>
        <v>323315.6060606061</v>
      </c>
      <c r="L88" s="51">
        <f>L87/L78</f>
        <v>2212798.8607594934</v>
      </c>
      <c r="M88" s="29"/>
      <c r="N88" s="51">
        <f>N87/N78</f>
        <v>823134.8076923076</v>
      </c>
      <c r="O88" s="51"/>
      <c r="P88" s="51">
        <f>P87/P78</f>
        <v>988827.1698113208</v>
      </c>
      <c r="Q88" s="51"/>
      <c r="R88" s="51">
        <f>R87/R78</f>
        <v>381715.8695652174</v>
      </c>
      <c r="S88" s="9"/>
      <c r="T88" s="51">
        <f>T87/T78</f>
        <v>-95818.06451612903</v>
      </c>
      <c r="U88" s="9"/>
      <c r="V88" s="51">
        <f>V87/V78</f>
        <v>346440.29411764705</v>
      </c>
      <c r="X88" s="51">
        <f>X87/X78</f>
        <v>597331.2121212122</v>
      </c>
      <c r="Z88" s="51">
        <f>Z87/Z78</f>
        <v>474212.3529411765</v>
      </c>
      <c r="AB88" s="51">
        <f>AB87/AB78</f>
        <v>-29242.4</v>
      </c>
      <c r="AD88" s="51">
        <f>AD87/AD78</f>
        <v>-177894.8148148148</v>
      </c>
      <c r="AF88" s="51">
        <f>AF87/AF78</f>
        <v>-12760.3125</v>
      </c>
      <c r="AH88" s="51">
        <f>AH87/AH78</f>
        <v>222196.7741935484</v>
      </c>
      <c r="AJ88" s="51">
        <f>AJ87/AJ78</f>
        <v>553212.1428571428</v>
      </c>
      <c r="AL88" s="51">
        <f>AL87/AL78</f>
        <v>397840</v>
      </c>
      <c r="AN88" s="51">
        <f>AN87/AN78</f>
        <v>324697.39130434784</v>
      </c>
    </row>
    <row r="89" spans="1:40" s="8" customFormat="1" ht="12.75">
      <c r="A89" s="21" t="s">
        <v>80</v>
      </c>
      <c r="B89" s="10"/>
      <c r="H89" s="29"/>
      <c r="J89" s="29"/>
      <c r="L89" s="29"/>
      <c r="M89" s="10"/>
      <c r="N89" s="29"/>
      <c r="O89" s="34"/>
      <c r="P89" s="29"/>
      <c r="Q89" s="34"/>
      <c r="R89" s="29"/>
      <c r="S89" s="9"/>
      <c r="T89" s="29"/>
      <c r="U89" s="9"/>
      <c r="V89" s="29"/>
      <c r="X89" s="29"/>
      <c r="Z89" s="29"/>
      <c r="AB89" s="29"/>
      <c r="AD89" s="29"/>
      <c r="AF89" s="29"/>
      <c r="AH89" s="29"/>
      <c r="AJ89" s="29"/>
      <c r="AL89" s="29"/>
      <c r="AN89" s="29"/>
    </row>
    <row r="90" spans="1:40" s="8" customFormat="1" ht="12.75">
      <c r="A90" s="21" t="s">
        <v>81</v>
      </c>
      <c r="B90" s="10"/>
      <c r="H90" s="29"/>
      <c r="J90" s="29"/>
      <c r="L90" s="29"/>
      <c r="M90" s="10"/>
      <c r="N90" s="29"/>
      <c r="O90" s="34"/>
      <c r="P90" s="29"/>
      <c r="Q90" s="34"/>
      <c r="R90" s="29"/>
      <c r="S90" s="9"/>
      <c r="T90" s="29"/>
      <c r="U90" s="9"/>
      <c r="V90" s="29"/>
      <c r="X90" s="29"/>
      <c r="Z90" s="29"/>
      <c r="AB90" s="29"/>
      <c r="AD90" s="29"/>
      <c r="AF90" s="29"/>
      <c r="AH90" s="29"/>
      <c r="AJ90" s="29"/>
      <c r="AL90" s="29"/>
      <c r="AN90" s="29"/>
    </row>
    <row r="91" spans="1:40" s="8" customFormat="1" ht="12.75">
      <c r="A91" s="52" t="s">
        <v>133</v>
      </c>
      <c r="B91" s="10"/>
      <c r="C91" s="9"/>
      <c r="D91" s="9"/>
      <c r="E91" s="9"/>
      <c r="F91" s="9"/>
      <c r="G91" s="9"/>
      <c r="H91" s="53"/>
      <c r="I91" s="9"/>
      <c r="J91" s="53"/>
      <c r="K91" s="9"/>
      <c r="L91" s="53"/>
      <c r="M91" s="53"/>
      <c r="N91" s="53"/>
      <c r="O91" s="54"/>
      <c r="P91" s="53"/>
      <c r="Q91" s="54"/>
      <c r="R91" s="53"/>
      <c r="S91" s="9"/>
      <c r="T91" s="29"/>
      <c r="U91" s="9"/>
      <c r="V91" s="29"/>
      <c r="W91" s="9"/>
      <c r="X91" s="29"/>
      <c r="Z91" s="29"/>
      <c r="AB91" s="29"/>
      <c r="AD91" s="29"/>
      <c r="AF91" s="29"/>
      <c r="AH91" s="29"/>
      <c r="AJ91" s="29"/>
      <c r="AL91" s="29"/>
      <c r="AN91" s="29"/>
    </row>
    <row r="92" spans="1:40" s="8" customFormat="1" ht="12.75">
      <c r="A92" s="21"/>
      <c r="B92" s="10"/>
      <c r="D92" s="34"/>
      <c r="H92" s="29"/>
      <c r="J92" s="29"/>
      <c r="L92" s="29"/>
      <c r="M92" s="10"/>
      <c r="N92" s="29"/>
      <c r="O92" s="34"/>
      <c r="P92" s="29"/>
      <c r="Q92" s="34"/>
      <c r="R92" s="29"/>
      <c r="S92" s="9"/>
      <c r="T92" s="29"/>
      <c r="U92" s="9"/>
      <c r="V92" s="29"/>
      <c r="X92" s="29"/>
      <c r="Z92" s="29"/>
      <c r="AB92" s="29"/>
      <c r="AD92" s="29"/>
      <c r="AF92" s="29"/>
      <c r="AH92" s="29"/>
      <c r="AJ92" s="29"/>
      <c r="AL92" s="29"/>
      <c r="AN92" s="29"/>
    </row>
    <row r="93" spans="1:21" s="8" customFormat="1" ht="15">
      <c r="A93" s="3" t="s">
        <v>82</v>
      </c>
      <c r="M93" s="10"/>
      <c r="S93" s="9"/>
      <c r="U93" s="9"/>
    </row>
    <row r="94" spans="1:21" s="8" customFormat="1" ht="12.75">
      <c r="A94" s="27" t="s">
        <v>162</v>
      </c>
      <c r="M94" s="10"/>
      <c r="S94" s="9"/>
      <c r="U94" s="9"/>
    </row>
    <row r="95" spans="1:40" s="17" customFormat="1" ht="12.75">
      <c r="A95" s="11"/>
      <c r="B95" s="12"/>
      <c r="C95" s="13"/>
      <c r="D95" s="14">
        <v>2004</v>
      </c>
      <c r="E95" s="13"/>
      <c r="F95" s="14">
        <v>2003</v>
      </c>
      <c r="G95" s="13"/>
      <c r="H95" s="14">
        <v>2002</v>
      </c>
      <c r="I95" s="13"/>
      <c r="J95" s="14">
        <v>2001</v>
      </c>
      <c r="K95" s="13"/>
      <c r="L95" s="14">
        <v>2000</v>
      </c>
      <c r="M95" s="13"/>
      <c r="N95" s="14">
        <v>1999</v>
      </c>
      <c r="O95" s="15"/>
      <c r="P95" s="14">
        <v>1998</v>
      </c>
      <c r="Q95" s="15"/>
      <c r="R95" s="14">
        <v>1997</v>
      </c>
      <c r="S95" s="15"/>
      <c r="T95" s="14">
        <v>1996</v>
      </c>
      <c r="U95" s="16"/>
      <c r="V95" s="14">
        <v>1995</v>
      </c>
      <c r="X95" s="14">
        <v>1994</v>
      </c>
      <c r="Z95" s="14">
        <v>1993</v>
      </c>
      <c r="AB95" s="14">
        <v>1992</v>
      </c>
      <c r="AD95" s="14">
        <v>1991</v>
      </c>
      <c r="AF95" s="14">
        <v>1990</v>
      </c>
      <c r="AH95" s="14">
        <v>1989</v>
      </c>
      <c r="AJ95" s="14">
        <v>1988</v>
      </c>
      <c r="AL95" s="14">
        <v>1987</v>
      </c>
      <c r="AN95" s="14">
        <v>1986</v>
      </c>
    </row>
    <row r="96" spans="1:40" s="8" customFormat="1" ht="12.75">
      <c r="A96" s="8" t="s">
        <v>83</v>
      </c>
      <c r="B96" s="8" t="s">
        <v>84</v>
      </c>
      <c r="D96" s="48">
        <f>((D33+D34)/D54)*100</f>
        <v>-0.5869648084498397</v>
      </c>
      <c r="F96" s="48">
        <f>((F33+F34)/F54)*100</f>
        <v>-11.07974160485773</v>
      </c>
      <c r="H96" s="48">
        <f>((H33+H34)/H54)*100</f>
        <v>-1.7061440554135099</v>
      </c>
      <c r="J96" s="48">
        <f>((J33+J34)/J54)*100</f>
        <v>2.897246771984101</v>
      </c>
      <c r="L96" s="48">
        <f>((L33+L34)/L54)*100</f>
        <v>20.938914961692447</v>
      </c>
      <c r="M96" s="20"/>
      <c r="N96" s="48">
        <f>((N33+N34)/N54)*100</f>
        <v>10.303662573520134</v>
      </c>
      <c r="O96" s="48"/>
      <c r="P96" s="48">
        <f>((P33+P34)/P54)*100</f>
        <v>14.897306836050245</v>
      </c>
      <c r="Q96" s="48"/>
      <c r="R96" s="48">
        <f>((R33+R34)/R54)*100</f>
        <v>5.417351301548219</v>
      </c>
      <c r="S96" s="9"/>
      <c r="T96" s="48">
        <f>((T33+T34)/T54)*100</f>
        <v>-3.245234323268653</v>
      </c>
      <c r="U96" s="9"/>
      <c r="V96" s="48">
        <f>((V33+V34)/V54)*100</f>
        <v>7.60660031743446</v>
      </c>
      <c r="X96" s="48">
        <f>((X33+X34)/X54)*100</f>
        <v>17.150281922541456</v>
      </c>
      <c r="Z96" s="48">
        <f>((Z33+Z34)/Z54)*100</f>
        <v>17.951386251424232</v>
      </c>
      <c r="AB96" s="48">
        <f>((AB33+AB34)/AB54)*100</f>
        <v>-0.7208551131568945</v>
      </c>
      <c r="AD96" s="48">
        <f>((AD33+AD34)/AD54)*100</f>
        <v>-6.12488977842802</v>
      </c>
      <c r="AF96" s="48">
        <f>((AF33+AF34)/AF54)*100</f>
        <v>3.3716130258736947</v>
      </c>
      <c r="AH96" s="48">
        <f>((AH33+AH34)/AH54)*100</f>
        <v>10.709809957217937</v>
      </c>
      <c r="AJ96" s="48">
        <f>((AJ33+AJ34)/AJ54)*100</f>
        <v>23.317749178415976</v>
      </c>
      <c r="AL96" s="48">
        <f>((AL33+AL34)/AL54)*100</f>
        <v>20.935253325064284</v>
      </c>
      <c r="AN96" s="48">
        <f>((AN33+AN34)/AN54)*100</f>
        <v>18.676707990611714</v>
      </c>
    </row>
    <row r="97" spans="1:40" s="8" customFormat="1" ht="12.75">
      <c r="A97" s="8" t="s">
        <v>85</v>
      </c>
      <c r="B97" s="8" t="s">
        <v>84</v>
      </c>
      <c r="D97" s="48">
        <f>(D33/D21)*100</f>
        <v>-1.493729787367305</v>
      </c>
      <c r="F97" s="48">
        <f>(F33/F21)*100</f>
        <v>-17.804259370382532</v>
      </c>
      <c r="H97" s="48">
        <f>(H33/H21)*100</f>
        <v>-9.513258961195202</v>
      </c>
      <c r="J97" s="48">
        <f>(J33/J21)*100</f>
        <v>2.303317305874237</v>
      </c>
      <c r="L97" s="48">
        <f>(L33/L21)*100</f>
        <v>22.267421223654242</v>
      </c>
      <c r="M97" s="20"/>
      <c r="N97" s="48">
        <f>(N33/N21)*100</f>
        <v>14.926155773269167</v>
      </c>
      <c r="O97" s="48"/>
      <c r="P97" s="48">
        <f>(P33/P21)*100</f>
        <v>12.817739063028721</v>
      </c>
      <c r="Q97" s="48"/>
      <c r="R97" s="48">
        <f>(R33/R21)*100</f>
        <v>6.308677436779863</v>
      </c>
      <c r="S97" s="9"/>
      <c r="T97" s="48">
        <f>(T33/T21)*100</f>
        <v>-4.381308740242287</v>
      </c>
      <c r="U97" s="9"/>
      <c r="V97" s="48">
        <f>(V33/V21)*100</f>
        <v>8.18459882229869</v>
      </c>
      <c r="X97" s="48">
        <f>(X33/X21)*100</f>
        <v>17.85169968709602</v>
      </c>
      <c r="Z97" s="48">
        <f>(Z33/Z21)*100</f>
        <v>15.774734785594974</v>
      </c>
      <c r="AB97" s="48">
        <f>(AB33/AB21)*100</f>
        <v>-2.1567758647955215</v>
      </c>
      <c r="AD97" s="48">
        <f>(AD33/AD21)*100</f>
        <v>-7.8078149817858655</v>
      </c>
      <c r="AF97" s="48">
        <f>(AF33/AF21)*100</f>
        <v>3.7578669608493644</v>
      </c>
      <c r="AH97" s="48">
        <f>(AH33/AH21)*100</f>
        <v>12.544172734940423</v>
      </c>
      <c r="AJ97" s="48">
        <f>(AJ33/AJ21)*100</f>
        <v>29.781294115168244</v>
      </c>
      <c r="AL97" s="48">
        <f>(AL33/AL21)*100</f>
        <v>29.918056610694734</v>
      </c>
      <c r="AN97" s="48">
        <f>(AN33/AN21)*100</f>
        <v>30.953850967263175</v>
      </c>
    </row>
    <row r="98" spans="1:40" s="8" customFormat="1" ht="12.75">
      <c r="A98" s="8" t="s">
        <v>112</v>
      </c>
      <c r="B98" s="8" t="s">
        <v>84</v>
      </c>
      <c r="D98" s="48">
        <f>((D33+D34)/D83)*100</f>
        <v>-0.8386493475070333</v>
      </c>
      <c r="F98" s="48">
        <f>((F33+F34)/F83)*100</f>
        <v>-20.67677384689332</v>
      </c>
      <c r="H98" s="48">
        <f>((H33+H34)/H83)*100</f>
        <v>-3.0748895007574237</v>
      </c>
      <c r="J98" s="48">
        <f>((J33+J34)/J83)*100</f>
        <v>4.9613510179234925</v>
      </c>
      <c r="L98" s="48">
        <f>((L33+L34)/L83)*100</f>
        <v>24.01548620518247</v>
      </c>
      <c r="M98" s="20"/>
      <c r="N98" s="48">
        <f>((N33+N34)/N83)*100</f>
        <v>14.52167052680651</v>
      </c>
      <c r="O98" s="48"/>
      <c r="P98" s="48">
        <f>((P33+P34)/P83)*100</f>
        <v>13.710312230338563</v>
      </c>
      <c r="Q98" s="48"/>
      <c r="R98" s="48">
        <f>((R33+R34)/R83)*100</f>
        <v>5.9319339170323895</v>
      </c>
      <c r="S98" s="9"/>
      <c r="T98" s="48">
        <f>((T33+T34)/T83)*100</f>
        <v>-3.7200023470046353</v>
      </c>
      <c r="U98" s="9"/>
      <c r="V98" s="48">
        <f>((V33+V34)/V83)*100</f>
        <v>7.541230059732181</v>
      </c>
      <c r="X98" s="48">
        <f>((X33+X34)/X83)*100</f>
        <v>16.784745011337137</v>
      </c>
      <c r="Z98" s="48">
        <f>((Z33+Z34)/Z83)*100</f>
        <v>16.069377171393885</v>
      </c>
      <c r="AB98" s="48">
        <f>((AB33+AB34)/AB83)*100</f>
        <v>-0.8861921598645206</v>
      </c>
      <c r="AD98" s="48">
        <f>((AD33+AD34)/AD83)*100</f>
        <v>-8.490564158236197</v>
      </c>
      <c r="AF98" s="48">
        <f>((AF33+AF34)/AF83)*100</f>
        <v>4.849623257048862</v>
      </c>
      <c r="AH98" s="48">
        <f>((AH33+AH34)/AH83)*100</f>
        <v>13.408892102820374</v>
      </c>
      <c r="AJ98" s="48">
        <f>((AJ33+AJ34)/AJ83)*100</f>
        <v>27.310383932480885</v>
      </c>
      <c r="AL98" s="48">
        <f>((AL33+AL34)/AL83)*100</f>
        <v>27.724006248147013</v>
      </c>
      <c r="AN98" s="48">
        <f>((AN33+AN34)/AN83)*100</f>
        <v>24.866042195951792</v>
      </c>
    </row>
    <row r="99" spans="1:40" s="8" customFormat="1" ht="12.75">
      <c r="A99" s="8" t="s">
        <v>86</v>
      </c>
      <c r="B99" s="8" t="s">
        <v>84</v>
      </c>
      <c r="D99" s="48">
        <f>(D53/D62)*100</f>
        <v>136.5908238437032</v>
      </c>
      <c r="F99" s="48">
        <f>(F53/F62)*100</f>
        <v>148.1002255395353</v>
      </c>
      <c r="H99" s="48">
        <f>(H53/H62)*100</f>
        <v>132.99166708748348</v>
      </c>
      <c r="J99" s="48">
        <f>(J53/J62)*100</f>
        <v>129.58990698234106</v>
      </c>
      <c r="L99" s="48">
        <f>(L53/L62)*100</f>
        <v>135.67764112228812</v>
      </c>
      <c r="M99" s="20"/>
      <c r="N99" s="48">
        <f>(N53/N62)*100</f>
        <v>182.4079848193599</v>
      </c>
      <c r="O99" s="48"/>
      <c r="P99" s="48">
        <f>(P53/P62)*100</f>
        <v>128.9197181950538</v>
      </c>
      <c r="Q99" s="48"/>
      <c r="R99" s="48">
        <f>(R53/R62)*100</f>
        <v>134.57777159293272</v>
      </c>
      <c r="S99" s="9"/>
      <c r="T99" s="48">
        <f>(T53/T62)*100</f>
        <v>123.82401093125608</v>
      </c>
      <c r="U99" s="9"/>
      <c r="V99" s="48">
        <f>(V53/V62)*100</f>
        <v>135.30538659047963</v>
      </c>
      <c r="X99" s="48">
        <f>(X53/X62)*100</f>
        <v>160.0799914461238</v>
      </c>
      <c r="Z99" s="48">
        <f>(Z53/Z62)*100</f>
        <v>144.38594833301468</v>
      </c>
      <c r="AB99" s="48">
        <f>(AB53/AB62)*100</f>
        <v>142.77877367072932</v>
      </c>
      <c r="AD99" s="48">
        <f>(AD53/AD62)*100</f>
        <v>171.02250462200072</v>
      </c>
      <c r="AF99" s="48">
        <f>(AF53/AF62)*100</f>
        <v>158.68479966944474</v>
      </c>
      <c r="AH99" s="48">
        <f>(AH53/AH62)*100</f>
        <v>177.45522244048158</v>
      </c>
      <c r="AJ99" s="48">
        <f>(AJ53/AJ62)*100</f>
        <v>192.0980711799213</v>
      </c>
      <c r="AL99" s="48">
        <f>(AL53/AL62)*100</f>
        <v>205.90681950025305</v>
      </c>
      <c r="AN99" s="48">
        <f>(AN53/AN62)*100</f>
        <v>232.41389126103047</v>
      </c>
    </row>
    <row r="100" spans="1:40" s="8" customFormat="1" ht="12.75">
      <c r="A100" s="8" t="s">
        <v>87</v>
      </c>
      <c r="B100" s="8" t="s">
        <v>84</v>
      </c>
      <c r="D100" s="48">
        <f>((D53-D50-D49)/D62)*100</f>
        <v>46.334239240238375</v>
      </c>
      <c r="F100" s="48">
        <f>((F53-F50-F49)/F62)*100</f>
        <v>62.23830566241186</v>
      </c>
      <c r="H100" s="48">
        <f>((H53-H50-H49)/H62)*100</f>
        <v>51.1488853534112</v>
      </c>
      <c r="J100" s="48">
        <f>((J53-J50-J49)/J62)*100</f>
        <v>62.14892646137486</v>
      </c>
      <c r="L100" s="48">
        <f>((L53-L50-L49)/L62)*100</f>
        <v>66.67984436956101</v>
      </c>
      <c r="M100" s="20"/>
      <c r="N100" s="48">
        <f>((N53-N50-N49)/N62)*100</f>
        <v>68.47828069253339</v>
      </c>
      <c r="O100" s="48"/>
      <c r="P100" s="48">
        <f>((P53-P50-P49)/P62)*100</f>
        <v>41.90626508311915</v>
      </c>
      <c r="Q100" s="48"/>
      <c r="R100" s="48">
        <f>((R53-R50-R49)/R62)*100</f>
        <v>37.965129301455015</v>
      </c>
      <c r="S100" s="9"/>
      <c r="T100" s="48">
        <f>((T53-T50-T49)/T62)*100</f>
        <v>36.511463502022536</v>
      </c>
      <c r="U100" s="9"/>
      <c r="V100" s="48">
        <f>((V53-V50-V49)/V62)*100</f>
        <v>35.163678450814366</v>
      </c>
      <c r="X100" s="48">
        <f>((X53-X50-X49)/X62)*100</f>
        <v>61.97179549884025</v>
      </c>
      <c r="Z100" s="48">
        <f>((Z53-Z50-Z49)/Z62)*100</f>
        <v>47.66861103951269</v>
      </c>
      <c r="AB100" s="48">
        <f>((AB53-AB50-AB49)/AB62)*100</f>
        <v>48.40972105509469</v>
      </c>
      <c r="AD100" s="48">
        <f>((AD53-AD50-AD49)/AD62)*100</f>
        <v>53.81252260761224</v>
      </c>
      <c r="AF100" s="48">
        <f>((AF53-AF50-AF49)/AF62)*100</f>
        <v>39.876082920367814</v>
      </c>
      <c r="AH100" s="48">
        <f>((AH53-AH50-AH49)/AH62)*100</f>
        <v>43.08018409636726</v>
      </c>
      <c r="AJ100" s="48">
        <f>((AJ53-AJ50-AJ49)/AJ62)*100</f>
        <v>43.72541080985937</v>
      </c>
      <c r="AL100" s="48">
        <f>((AL53-AL50-AL49)/AL62)*100</f>
        <v>52.38076954036123</v>
      </c>
      <c r="AN100" s="48">
        <f>((AN53-AN50-AN49)/AN62)*100</f>
        <v>58.72808141189866</v>
      </c>
    </row>
    <row r="101" spans="1:40" s="8" customFormat="1" ht="12.75">
      <c r="A101" s="8" t="s">
        <v>88</v>
      </c>
      <c r="B101" s="8" t="s">
        <v>84</v>
      </c>
      <c r="D101" s="48">
        <f>((D33+D34)/D35)*100</f>
        <v>-19.19881321401725</v>
      </c>
      <c r="F101" s="48">
        <f>((F33+F34)/F35)*100</f>
        <v>-202.94135411476125</v>
      </c>
      <c r="H101" s="48">
        <f>((H33+H34)/H35)*100</f>
        <v>-37.69960491511709</v>
      </c>
      <c r="J101" s="48">
        <f>((J33+J34)/J35)*100</f>
        <v>69.09530112115475</v>
      </c>
      <c r="L101" s="48">
        <f>((L33+L34)/L35)*100</f>
        <v>601.6988268525083</v>
      </c>
      <c r="M101" s="20"/>
      <c r="N101" s="48">
        <f>((N33+N34)/N35)*100</f>
        <v>218.86586518419676</v>
      </c>
      <c r="O101" s="48"/>
      <c r="P101" s="48">
        <f>((P33+P34)/P35)*100</f>
        <v>274.5564890965179</v>
      </c>
      <c r="Q101" s="48"/>
      <c r="R101" s="48">
        <f>((R33+R34)/R35)*100</f>
        <v>136.46642668757573</v>
      </c>
      <c r="S101" s="9"/>
      <c r="T101" s="48">
        <f>((T33+T34)/T35)*100</f>
        <v>-57.59519841617903</v>
      </c>
      <c r="U101" s="9"/>
      <c r="V101" s="48">
        <f>((V33+V34)/V35)*100</f>
        <v>164.46510905968483</v>
      </c>
      <c r="X101" s="48">
        <f>((X33+X34)/X35)*100</f>
        <v>372.602263968308</v>
      </c>
      <c r="Z101" s="48">
        <f>((Z33+Z34)/Z35)*100</f>
        <v>266.19084538373886</v>
      </c>
      <c r="AB101" s="48">
        <f>((AB33+AB34)/AB35)*100</f>
        <v>-8.511631291003207</v>
      </c>
      <c r="AD101" s="48">
        <f>((AD33+AD34)/AD35)*100</f>
        <v>-94.35625250335626</v>
      </c>
      <c r="AF101" s="48">
        <f>((AF33+AF34)/AF35)*100</f>
        <v>43.78768987014776</v>
      </c>
      <c r="AH101" s="48">
        <f>((AH33+AH34)/AH35)*100</f>
        <v>178.33746177158437</v>
      </c>
      <c r="AJ101" s="48">
        <f>((AJ33+AJ34)/AJ35)*100</f>
        <v>338.4487132881241</v>
      </c>
      <c r="AL101" s="48">
        <f>((AL33+AL34)/AL35)*100</f>
        <v>347.51618253118636</v>
      </c>
      <c r="AN101" s="48">
        <f>((AN33+AN34)/AN35)*100</f>
        <v>373.3365437909447</v>
      </c>
    </row>
    <row r="102" spans="1:40" s="8" customFormat="1" ht="12.75">
      <c r="A102" s="8" t="s">
        <v>89</v>
      </c>
      <c r="B102" s="8" t="s">
        <v>84</v>
      </c>
      <c r="D102" s="48">
        <f>(D56/D54)*100</f>
        <v>5.114316816040914</v>
      </c>
      <c r="F102" s="48">
        <f>(F56/F54)*100</f>
        <v>4.11596611200717</v>
      </c>
      <c r="H102" s="48">
        <f>(H56/H54)*100</f>
        <v>0.01078892795624863</v>
      </c>
      <c r="J102" s="48">
        <f>(J56/J54)*100</f>
        <v>17.14719623086437</v>
      </c>
      <c r="L102" s="48">
        <f>(L56/L54)*100</f>
        <v>23.565328597372908</v>
      </c>
      <c r="M102" s="20"/>
      <c r="N102" s="48">
        <f>(N56/N54)*100</f>
        <v>21.91812891923445</v>
      </c>
      <c r="O102" s="48"/>
      <c r="P102" s="48">
        <f>(P56/P54)*100</f>
        <v>7.850082913241291</v>
      </c>
      <c r="Q102" s="48"/>
      <c r="R102" s="48">
        <f>(R56/R54)*100</f>
        <v>21.58551585282406</v>
      </c>
      <c r="S102" s="9"/>
      <c r="T102" s="48">
        <f>(T56/T54)*100</f>
        <v>17.43595952970755</v>
      </c>
      <c r="U102" s="9"/>
      <c r="V102" s="48">
        <f>(V56/V54)*100</f>
        <v>23.89516655645276</v>
      </c>
      <c r="X102" s="48">
        <f>(X56/X54)*100</f>
        <v>32.253205231008785</v>
      </c>
      <c r="Z102" s="48">
        <f>(Z56/Z54)*100</f>
        <v>26.65610836814787</v>
      </c>
      <c r="AB102" s="48">
        <f>(AB56/AB54)*100</f>
        <v>25.341126854419127</v>
      </c>
      <c r="AD102" s="48">
        <f>(AD56/AD54)*100</f>
        <v>1.3204639046154372</v>
      </c>
      <c r="AF102" s="48">
        <f>(AF56/AF54)*100</f>
        <v>-7.265545900410846</v>
      </c>
      <c r="AH102" s="48">
        <f>(AH56/AH54)*100</f>
        <v>7.9236571185432165</v>
      </c>
      <c r="AJ102" s="48">
        <f>(AJ56/AJ54)*100</f>
        <v>16.475844472459265</v>
      </c>
      <c r="AL102" s="48">
        <f>(AL56/AL54)*100</f>
        <v>32.238575607568656</v>
      </c>
      <c r="AN102" s="48">
        <f>(AN56/AN54)*100</f>
        <v>26.78670739742329</v>
      </c>
    </row>
    <row r="103" spans="1:40" s="8" customFormat="1" ht="12.75">
      <c r="A103" s="8" t="s">
        <v>90</v>
      </c>
      <c r="B103" s="8" t="s">
        <v>84</v>
      </c>
      <c r="D103" s="48">
        <f>(D62/D54)*100</f>
        <v>42.67275857556807</v>
      </c>
      <c r="F103" s="48">
        <f>(F62/F54)*100</f>
        <v>40.9945002716697</v>
      </c>
      <c r="H103" s="48">
        <f>(H62/H54)*100</f>
        <v>48.40381347506839</v>
      </c>
      <c r="J103" s="48">
        <f>(J62/J54)*100</f>
        <v>48.21592294555222</v>
      </c>
      <c r="L103" s="48">
        <f>(L62/L54)*100</f>
        <v>41.49879328664354</v>
      </c>
      <c r="M103" s="20"/>
      <c r="N103" s="48">
        <f>(N62/N54)*100</f>
        <v>35.36168404432345</v>
      </c>
      <c r="O103" s="48"/>
      <c r="P103" s="48">
        <f>(P62/P54)*100</f>
        <v>52.6175081872328</v>
      </c>
      <c r="Q103" s="48"/>
      <c r="R103" s="48">
        <f>(R62/R54)*100</f>
        <v>54.68397381876039</v>
      </c>
      <c r="S103" s="9"/>
      <c r="T103" s="48">
        <f>(T62/T54)*100</f>
        <v>59.48512219976971</v>
      </c>
      <c r="U103" s="9"/>
      <c r="V103" s="48">
        <f>(V62/V54)*100</f>
        <v>56.38789220849802</v>
      </c>
      <c r="X103" s="48">
        <f>(X62/X54)*100</f>
        <v>48.710342701598776</v>
      </c>
      <c r="Z103" s="48">
        <f>(Z62/Z54)*100</f>
        <v>52.11195087985821</v>
      </c>
      <c r="AB103" s="48">
        <f>(AB62/AB54)*100</f>
        <v>49.807864647260416</v>
      </c>
      <c r="AD103" s="48">
        <f>(AD62/AD54)*100</f>
        <v>41.60973600259528</v>
      </c>
      <c r="AF103" s="48">
        <f>(AF62/AF54)*100</f>
        <v>46.419251108163365</v>
      </c>
      <c r="AH103" s="48">
        <f>(AH62/AH54)*100</f>
        <v>42.572498954073744</v>
      </c>
      <c r="AJ103" s="48">
        <f>(AJ62/AJ54)*100</f>
        <v>40.45231639357461</v>
      </c>
      <c r="AL103" s="48">
        <f>(AL62/AL54)*100</f>
        <v>36.11561050581142</v>
      </c>
      <c r="AN103" s="48">
        <f>(AN62/AN54)*100</f>
        <v>31.936719295283062</v>
      </c>
    </row>
    <row r="104" spans="1:40" s="8" customFormat="1" ht="12.75">
      <c r="A104" s="18" t="s">
        <v>91</v>
      </c>
      <c r="B104" s="18" t="s">
        <v>84</v>
      </c>
      <c r="D104" s="19">
        <f>((D57+D58)/D54)*100</f>
        <v>52.212924608391006</v>
      </c>
      <c r="F104" s="19">
        <f>((F57+F58)/F54)*100</f>
        <v>54.889533616323135</v>
      </c>
      <c r="H104" s="19">
        <f>((H57+H58)/H54)*100</f>
        <v>51.585397596975355</v>
      </c>
      <c r="J104" s="19">
        <f>((J57+J58)/J54)*100</f>
        <v>34.63688082358341</v>
      </c>
      <c r="L104" s="19">
        <f>((L57+L58)/L54)*100</f>
        <v>34.93587811598355</v>
      </c>
      <c r="M104" s="20"/>
      <c r="N104" s="19">
        <f>((N57+N58)/N54)*100</f>
        <v>42.720187036442105</v>
      </c>
      <c r="O104" s="48"/>
      <c r="P104" s="19">
        <f>((P57+P58)/P54)*100</f>
        <v>39.53240889952591</v>
      </c>
      <c r="Q104" s="48"/>
      <c r="R104" s="19">
        <f>((R57+R58)/R54)*100</f>
        <v>23.730510328415548</v>
      </c>
      <c r="S104" s="9"/>
      <c r="T104" s="19">
        <f>((T57+T58)/T54)*100</f>
        <v>23.078918270522742</v>
      </c>
      <c r="U104" s="9"/>
      <c r="V104" s="19">
        <f>((V57+V58)/V54)*100</f>
        <v>19.71694123504922</v>
      </c>
      <c r="X104" s="19">
        <f>((X57+X58)/X54)*100</f>
        <v>19.036452067392435</v>
      </c>
      <c r="Z104" s="19">
        <f>((Z57+Z58)/Z54)*100</f>
        <v>21.231940751993925</v>
      </c>
      <c r="AB104" s="19">
        <f>((AB57+AB58)/AB54)*100</f>
        <v>24.85100849832046</v>
      </c>
      <c r="AD104" s="19">
        <f>((AD57+AD58)/AD54)*100</f>
        <v>57.06980009278928</v>
      </c>
      <c r="AF104" s="19">
        <f>((AF57+AF58)/AF54)*100</f>
        <v>60.84629479224748</v>
      </c>
      <c r="AH104" s="19">
        <f>((AH57+AH58)/AH54)*100</f>
        <v>49.50384392738304</v>
      </c>
      <c r="AJ104" s="19">
        <f>((AJ57+AJ58)/AJ54)*100</f>
        <v>43.07183913396612</v>
      </c>
      <c r="AL104" s="19">
        <f>((AL57+AL58)/AL54)*100</f>
        <v>31.645813886619933</v>
      </c>
      <c r="AN104" s="19">
        <f>((AN57+AN58)/AN54)*100</f>
        <v>41.27657330729365</v>
      </c>
    </row>
    <row r="105" spans="1:40" s="8" customFormat="1" ht="12.75">
      <c r="A105" s="10"/>
      <c r="B105" s="10"/>
      <c r="H105" s="20"/>
      <c r="J105" s="20"/>
      <c r="L105" s="20"/>
      <c r="M105" s="10"/>
      <c r="N105" s="20"/>
      <c r="O105" s="48"/>
      <c r="P105" s="20"/>
      <c r="Q105" s="48"/>
      <c r="R105" s="20"/>
      <c r="S105" s="9"/>
      <c r="T105" s="20"/>
      <c r="U105" s="9"/>
      <c r="V105" s="20"/>
      <c r="X105" s="20"/>
      <c r="Z105" s="20"/>
      <c r="AB105" s="20"/>
      <c r="AD105" s="20"/>
      <c r="AF105" s="20"/>
      <c r="AH105" s="20"/>
      <c r="AJ105" s="20"/>
      <c r="AL105" s="20"/>
      <c r="AN105" s="20"/>
    </row>
    <row r="106" spans="1:21" s="8" customFormat="1" ht="15">
      <c r="A106" s="3" t="s">
        <v>134</v>
      </c>
      <c r="M106" s="10"/>
      <c r="S106" s="9"/>
      <c r="U106" s="9"/>
    </row>
    <row r="107" spans="1:21" s="8" customFormat="1" ht="12.75">
      <c r="A107" s="27" t="s">
        <v>162</v>
      </c>
      <c r="M107" s="10"/>
      <c r="S107" s="9"/>
      <c r="U107" s="9"/>
    </row>
    <row r="108" spans="1:40" s="17" customFormat="1" ht="12.75">
      <c r="A108" s="11"/>
      <c r="B108" s="12"/>
      <c r="C108" s="13"/>
      <c r="D108" s="14">
        <v>2004</v>
      </c>
      <c r="E108" s="13"/>
      <c r="F108" s="14">
        <v>2003</v>
      </c>
      <c r="G108" s="13"/>
      <c r="H108" s="14">
        <v>2002</v>
      </c>
      <c r="I108" s="13"/>
      <c r="J108" s="14">
        <v>2001</v>
      </c>
      <c r="K108" s="13"/>
      <c r="L108" s="14">
        <v>2000</v>
      </c>
      <c r="M108" s="13"/>
      <c r="N108" s="14">
        <v>1999</v>
      </c>
      <c r="O108" s="15"/>
      <c r="P108" s="14">
        <v>1998</v>
      </c>
      <c r="Q108" s="15"/>
      <c r="R108" s="14">
        <v>1997</v>
      </c>
      <c r="S108" s="16"/>
      <c r="T108" s="14">
        <v>1996</v>
      </c>
      <c r="U108" s="16"/>
      <c r="V108" s="14">
        <v>1995</v>
      </c>
      <c r="X108" s="14">
        <v>1994</v>
      </c>
      <c r="Z108" s="14">
        <v>1993</v>
      </c>
      <c r="AB108" s="14">
        <v>1992</v>
      </c>
      <c r="AD108" s="14">
        <v>1991</v>
      </c>
      <c r="AF108" s="14">
        <v>1990</v>
      </c>
      <c r="AH108" s="14">
        <v>1989</v>
      </c>
      <c r="AJ108" s="14">
        <v>1988</v>
      </c>
      <c r="AL108" s="14">
        <v>1987</v>
      </c>
      <c r="AN108" s="14">
        <v>1986</v>
      </c>
    </row>
    <row r="109" spans="1:40" s="8" customFormat="1" ht="12.75">
      <c r="A109" s="8" t="s">
        <v>135</v>
      </c>
      <c r="B109" s="8" t="s">
        <v>29</v>
      </c>
      <c r="D109" s="55">
        <f>D22/D73</f>
        <v>2.2185385844106484</v>
      </c>
      <c r="F109" s="55">
        <f>F22/F73</f>
        <v>2.7892061473400345</v>
      </c>
      <c r="H109" s="55">
        <f>H22/H73</f>
        <v>2.6996663350277843</v>
      </c>
      <c r="J109" s="55">
        <f>J22/J73</f>
        <v>3.000412171324832</v>
      </c>
      <c r="L109" s="55">
        <f>L22/L73</f>
        <v>2.0296289667036502</v>
      </c>
      <c r="M109" s="56"/>
      <c r="N109" s="55">
        <f>N22/N73</f>
        <v>2.5566495559153415</v>
      </c>
      <c r="O109" s="55"/>
      <c r="P109" s="55">
        <f>P22/P73</f>
        <v>2.309051323610219</v>
      </c>
      <c r="Q109" s="55"/>
      <c r="R109" s="55">
        <f>R22/R73</f>
        <v>2.742486487854091</v>
      </c>
      <c r="S109" s="9"/>
      <c r="T109" s="55">
        <f>T22/T73</f>
        <v>3.5499576621695352</v>
      </c>
      <c r="U109" s="9"/>
      <c r="V109" s="55">
        <f>V22/V73</f>
        <v>3.972294939823016</v>
      </c>
      <c r="X109" s="55">
        <f>X22/X73</f>
        <v>4.277196221027506</v>
      </c>
      <c r="Z109" s="55">
        <f>Z22/Z73</f>
        <v>4.8729774522777</v>
      </c>
      <c r="AB109" s="55">
        <f>AB22/AB73</f>
        <v>5.4132925243596395</v>
      </c>
      <c r="AD109" s="55">
        <f>AD22/AD73</f>
        <v>5.310152787350395</v>
      </c>
      <c r="AF109" s="55">
        <f>AF22/AF73</f>
        <v>5.120824365957756</v>
      </c>
      <c r="AH109" s="55">
        <f>AH22/AH73</f>
        <v>5.367818436198549</v>
      </c>
      <c r="AJ109" s="55">
        <f>AJ22/AJ73</f>
        <v>7.648210967228105</v>
      </c>
      <c r="AL109" s="55">
        <f>AL22/AL73</f>
        <v>6.031221402425074</v>
      </c>
      <c r="AN109" s="55">
        <f>AN22/AN73</f>
        <v>7.226384010149881</v>
      </c>
    </row>
    <row r="110" spans="1:40" s="8" customFormat="1" ht="12.75">
      <c r="A110" s="8" t="s">
        <v>136</v>
      </c>
      <c r="B110" s="8" t="s">
        <v>29</v>
      </c>
      <c r="D110" s="55">
        <f>D23/D73</f>
        <v>8.2883653377903</v>
      </c>
      <c r="F110" s="55">
        <f>F23/F73</f>
        <v>9.89385206409523</v>
      </c>
      <c r="H110" s="55">
        <f>H23/H73</f>
        <v>8.90724135099657</v>
      </c>
      <c r="J110" s="55">
        <f>J23/J73</f>
        <v>8.421978485286113</v>
      </c>
      <c r="L110" s="55">
        <f>L23/L73</f>
        <v>7.570715780302761</v>
      </c>
      <c r="M110" s="56"/>
      <c r="N110" s="55">
        <f>N23/N73</f>
        <v>8.780612835434177</v>
      </c>
      <c r="O110" s="55"/>
      <c r="P110" s="55">
        <f>P23/P73</f>
        <v>8.62468580525018</v>
      </c>
      <c r="Q110" s="55"/>
      <c r="R110" s="55">
        <f>R23/R73</f>
        <v>8.301759135391332</v>
      </c>
      <c r="S110" s="9"/>
      <c r="T110" s="55">
        <f>T23/T73</f>
        <v>9.084055749047154</v>
      </c>
      <c r="U110" s="9"/>
      <c r="V110" s="55">
        <f>V23/V73</f>
        <v>9.611006932488104</v>
      </c>
      <c r="X110" s="55">
        <f>X23/X73</f>
        <v>10.039490708724653</v>
      </c>
      <c r="Z110" s="55">
        <f>Z23/Z73</f>
        <v>9.457184220524846</v>
      </c>
      <c r="AB110" s="55">
        <f>AB23/AB73</f>
        <v>12.295199773124937</v>
      </c>
      <c r="AD110" s="55">
        <f>AD23/AD73</f>
        <v>11.666171965005308</v>
      </c>
      <c r="AF110" s="55">
        <f>AF23/AF73</f>
        <v>12.827895032242173</v>
      </c>
      <c r="AH110" s="55">
        <f>AH23/AH73</f>
        <v>12.67363629318116</v>
      </c>
      <c r="AJ110" s="55">
        <f>AJ23/AJ73</f>
        <v>10.6907809995772</v>
      </c>
      <c r="AL110" s="55">
        <f>AL23/AL73</f>
        <v>9.625629146648365</v>
      </c>
      <c r="AN110" s="55">
        <f>AN23/AN73</f>
        <v>9.518590757169774</v>
      </c>
    </row>
    <row r="111" spans="1:40" s="8" customFormat="1" ht="12.75">
      <c r="A111" s="8" t="s">
        <v>137</v>
      </c>
      <c r="B111" s="8" t="s">
        <v>29</v>
      </c>
      <c r="D111" s="55">
        <f>(D24)/D73</f>
        <v>0.3244149460979671</v>
      </c>
      <c r="F111" s="55">
        <f>(F24)/F73</f>
        <v>0.44471428863283485</v>
      </c>
      <c r="H111" s="55">
        <f>(H24)/H73</f>
        <v>0.35729450919044925</v>
      </c>
      <c r="J111" s="55">
        <f>(J24)/J73</f>
        <v>0.36617699035225443</v>
      </c>
      <c r="L111" s="55">
        <f>(L24)/L73</f>
        <v>0.3004729849376843</v>
      </c>
      <c r="M111" s="56"/>
      <c r="N111" s="55">
        <f>(N24)/N73</f>
        <v>0.28689793374081185</v>
      </c>
      <c r="O111" s="55"/>
      <c r="P111" s="55">
        <f>(P24)/P73</f>
        <v>0.25753658742064184</v>
      </c>
      <c r="Q111" s="55"/>
      <c r="R111" s="55">
        <f>(R24)/R73</f>
        <v>0.273468755238032</v>
      </c>
      <c r="S111" s="9"/>
      <c r="T111" s="55">
        <f>(T24)/T73</f>
        <v>0.45428785422488527</v>
      </c>
      <c r="U111" s="9"/>
      <c r="V111" s="55">
        <f>(V24)/V73</f>
        <v>0.5327498869477554</v>
      </c>
      <c r="X111" s="55">
        <f>(X24)/X73</f>
        <v>0.6017885426194035</v>
      </c>
      <c r="Z111" s="55">
        <f>(Z24)/Z73</f>
        <v>0.7213043877002896</v>
      </c>
      <c r="AB111" s="55">
        <f>(AB24)/AB73</f>
        <v>0.9712393050345931</v>
      </c>
      <c r="AD111" s="55">
        <f>(AD24)/AD73</f>
        <v>1.0675393539363998</v>
      </c>
      <c r="AF111" s="55">
        <f>(AF24)/AF73</f>
        <v>1.0974452569481177</v>
      </c>
      <c r="AH111" s="55">
        <f>(AH24)/AH73</f>
        <v>0.7356898992082689</v>
      </c>
      <c r="AJ111" s="55">
        <f>(AJ24)/AJ73</f>
        <v>1.1754078050794963</v>
      </c>
      <c r="AL111" s="55">
        <f>(AL24)/AL73</f>
        <v>0.9050274536719286</v>
      </c>
      <c r="AN111" s="55">
        <f>(AN24)/AN73</f>
        <v>0.9180624331310301</v>
      </c>
    </row>
    <row r="112" spans="1:40" s="8" customFormat="1" ht="12.75">
      <c r="A112" s="8" t="s">
        <v>138</v>
      </c>
      <c r="B112" s="8" t="s">
        <v>29</v>
      </c>
      <c r="D112" s="55">
        <f>D28/D73</f>
        <v>1.2475836872026838</v>
      </c>
      <c r="F112" s="55">
        <f>F28/F73</f>
        <v>1.2580812801340198</v>
      </c>
      <c r="H112" s="55">
        <f>H28/H73</f>
        <v>1.5689243703393274</v>
      </c>
      <c r="J112" s="55">
        <f>J28/J73</f>
        <v>1.8383879381680086</v>
      </c>
      <c r="L112" s="55">
        <f>L28/L73</f>
        <v>1.75819175720387</v>
      </c>
      <c r="M112" s="56"/>
      <c r="N112" s="55">
        <f>N28/N73</f>
        <v>1.6514636176897557</v>
      </c>
      <c r="O112" s="55"/>
      <c r="P112" s="55">
        <f>P28/P73</f>
        <v>1.6216598536125952</v>
      </c>
      <c r="Q112" s="55"/>
      <c r="R112" s="55">
        <f>R28/R73</f>
        <v>1.808479102163103</v>
      </c>
      <c r="S112" s="9"/>
      <c r="T112" s="55">
        <f>T28/T73</f>
        <v>1.739226342148337</v>
      </c>
      <c r="U112" s="9"/>
      <c r="V112" s="55">
        <f>V28/V73</f>
        <v>2.051535228738918</v>
      </c>
      <c r="X112" s="55">
        <f>X28/X73</f>
        <v>2.4897439043433645</v>
      </c>
      <c r="Z112" s="55">
        <f>Z28/Z73</f>
        <v>2.7117894061079304</v>
      </c>
      <c r="AB112" s="55">
        <f>AB28/AB73</f>
        <v>3.3345497546645833</v>
      </c>
      <c r="AD112" s="55">
        <f>AD28/AD73</f>
        <v>3.1398731216010223</v>
      </c>
      <c r="AF112" s="55">
        <f>AF28/AF73</f>
        <v>2.72260020916025</v>
      </c>
      <c r="AH112" s="55">
        <f>AH28/AH73</f>
        <v>2.6891690698689423</v>
      </c>
      <c r="AJ112" s="55">
        <f>AJ28/AJ73</f>
        <v>2.97389949165708</v>
      </c>
      <c r="AL112" s="55">
        <f>AL28/AL73</f>
        <v>3.6304907343857242</v>
      </c>
      <c r="AN112" s="55">
        <f>AN28/AN73</f>
        <v>3.3590520465455374</v>
      </c>
    </row>
    <row r="113" spans="1:40" s="8" customFormat="1" ht="12.75">
      <c r="A113" s="8" t="s">
        <v>139</v>
      </c>
      <c r="B113" s="8" t="s">
        <v>29</v>
      </c>
      <c r="D113" s="55">
        <f>D29/D73</f>
        <v>1.1952056543244485</v>
      </c>
      <c r="F113" s="55">
        <f>F29/F73</f>
        <v>1.3585126903380458</v>
      </c>
      <c r="H113" s="55">
        <f>H29/H73</f>
        <v>1.1247841947946557</v>
      </c>
      <c r="J113" s="55">
        <f>J29/J73</f>
        <v>1.048130179016599</v>
      </c>
      <c r="L113" s="55">
        <f>L29/L73</f>
        <v>0.9612784935466068</v>
      </c>
      <c r="M113" s="56"/>
      <c r="N113" s="55">
        <f>N29/N73</f>
        <v>0.806637353871813</v>
      </c>
      <c r="O113" s="55"/>
      <c r="P113" s="55">
        <f>P29/P73</f>
        <v>0.48893355480474343</v>
      </c>
      <c r="Q113" s="55"/>
      <c r="R113" s="55">
        <f>R29/R73</f>
        <v>0.559159848659749</v>
      </c>
      <c r="S113" s="9"/>
      <c r="T113" s="55">
        <f>T29/T73</f>
        <v>0.5488156163038781</v>
      </c>
      <c r="U113" s="9"/>
      <c r="V113" s="55">
        <f>V29/V73</f>
        <v>0.5367098270404375</v>
      </c>
      <c r="X113" s="55">
        <f>X29/X73</f>
        <v>0.6444386195819484</v>
      </c>
      <c r="Z113" s="55">
        <f>Z29/Z73</f>
        <v>0.7354933378751949</v>
      </c>
      <c r="AB113" s="55">
        <f>AB29/AB73</f>
        <v>1.1323955117263373</v>
      </c>
      <c r="AD113" s="55">
        <f>AD29/AD73</f>
        <v>1.129046701513787</v>
      </c>
      <c r="AF113" s="55">
        <f>AF29/AF73</f>
        <v>1.2741816302385962</v>
      </c>
      <c r="AH113" s="55">
        <f>AH29/AH73</f>
        <v>0.726699815221958</v>
      </c>
      <c r="AJ113" s="55">
        <f>AJ29/AJ73</f>
        <v>0.772666489680737</v>
      </c>
      <c r="AL113" s="55">
        <f>AL29/AL73</f>
        <v>0.9422400480439259</v>
      </c>
      <c r="AN113" s="55">
        <f>AN29/AN73</f>
        <v>0.793139362034521</v>
      </c>
    </row>
    <row r="114" spans="1:40" s="8" customFormat="1" ht="12.75">
      <c r="A114" s="8" t="s">
        <v>140</v>
      </c>
      <c r="B114" s="8" t="s">
        <v>29</v>
      </c>
      <c r="D114" s="55">
        <f>(D31+D30-D20)/D73</f>
        <v>2.562485884922407</v>
      </c>
      <c r="F114" s="55">
        <f>(F31+F30-F20)/F73</f>
        <v>2.350003234725287</v>
      </c>
      <c r="H114" s="55">
        <f>(H31+H30-H20)/H73</f>
        <v>1.6451709219880846</v>
      </c>
      <c r="J114" s="55">
        <f>(J31+J30-J20)/J73</f>
        <v>0.7800856225622373</v>
      </c>
      <c r="L114" s="55">
        <f>(L31+L30-L20)/L73</f>
        <v>5.3531224387312974</v>
      </c>
      <c r="M114" s="56"/>
      <c r="N114" s="55">
        <f>(N31+N30-N20)/N73</f>
        <v>2.4614066794683533</v>
      </c>
      <c r="O114" s="55"/>
      <c r="P114" s="55">
        <f>(P31+P30-P20)/P73</f>
        <v>1.7001881081923884</v>
      </c>
      <c r="Q114" s="55"/>
      <c r="R114" s="55">
        <f>(R31+R30-R20)/R73</f>
        <v>1.9603316919515366</v>
      </c>
      <c r="S114" s="9"/>
      <c r="T114" s="55">
        <f>(T31+T30-T20)/T73</f>
        <v>1.8182719516273176</v>
      </c>
      <c r="U114" s="9"/>
      <c r="V114" s="55">
        <f>(V31+V30-V20)/V73</f>
        <v>2.0118964151029504</v>
      </c>
      <c r="X114" s="55">
        <f>(X31+X30-X20)/X73</f>
        <v>1.9275157828986995</v>
      </c>
      <c r="Z114" s="55">
        <f>(Z31+Z30-Z20)/Z73</f>
        <v>2.6770376144745636</v>
      </c>
      <c r="AB114" s="55">
        <f>(AB31+AB30-AB20)/AB73</f>
        <v>3.8850535350238378</v>
      </c>
      <c r="AD114" s="55">
        <f>(AD31+AD30-AD20)/AD73</f>
        <v>5.630523260201335</v>
      </c>
      <c r="AF114" s="55">
        <f>(AF31+AF30-AF20)/AF73</f>
        <v>2.1473772192992726</v>
      </c>
      <c r="AH114" s="55">
        <f>(AH31+AH30-AH20)/AH73</f>
        <v>1.5521437108162457</v>
      </c>
      <c r="AJ114" s="55">
        <f>(AJ31+AJ30-AJ20)/AJ73</f>
        <v>2.4554388759426957</v>
      </c>
      <c r="AL114" s="55">
        <f>(AL31+AL30-AL20)/AL73</f>
        <v>2.7854681423015326</v>
      </c>
      <c r="AN114" s="55">
        <f>(AN31+AN30-AN20)/AN73</f>
        <v>2.230351174526828</v>
      </c>
    </row>
    <row r="115" spans="1:40" s="8" customFormat="1" ht="12.75">
      <c r="A115" s="8" t="s">
        <v>141</v>
      </c>
      <c r="B115" s="8" t="s">
        <v>29</v>
      </c>
      <c r="D115" s="55">
        <f>(D35-D34)/D73</f>
        <v>0.6680730053232049</v>
      </c>
      <c r="F115" s="55">
        <f>(F35-F34)/F73</f>
        <v>1.4950215024107216</v>
      </c>
      <c r="H115" s="55">
        <f>(H35-H34)/H73</f>
        <v>0.48189475637338486</v>
      </c>
      <c r="J115" s="55">
        <f>(J35-J34)/J73</f>
        <v>0.8736668669840281</v>
      </c>
      <c r="L115" s="55">
        <f>(L35-L34)/L73</f>
        <v>0.863680746067096</v>
      </c>
      <c r="M115" s="56"/>
      <c r="N115" s="55">
        <f>(N35-N34)/N73</f>
        <v>1.195911130076573</v>
      </c>
      <c r="O115" s="55"/>
      <c r="P115" s="55">
        <f>(P35-P34)/P73</f>
        <v>1.02908321146957</v>
      </c>
      <c r="Q115" s="55"/>
      <c r="R115" s="55">
        <f>(R35-R34)/R73</f>
        <v>0.7651780377422935</v>
      </c>
      <c r="S115" s="9"/>
      <c r="T115" s="55">
        <f>(T35-T34)/T73</f>
        <v>1.0681570625954557</v>
      </c>
      <c r="U115" s="9"/>
      <c r="V115" s="55">
        <f>(V35-V34)/V73</f>
        <v>0.9567870759503648</v>
      </c>
      <c r="X115" s="55">
        <f>(X35-X34)/X73</f>
        <v>1.12590905034912</v>
      </c>
      <c r="Z115" s="55">
        <f>(Z35-Z34)/Z73</f>
        <v>1.5153386088802128</v>
      </c>
      <c r="AB115" s="55">
        <f>(AB35-AB34)/AB73</f>
        <v>2.5721211213193</v>
      </c>
      <c r="AD115" s="55">
        <f>(AD35-AD34)/AD73</f>
        <v>2.2271334638004157</v>
      </c>
      <c r="AF115" s="55">
        <f>(AF35-AF34)/AF73</f>
        <v>2.684535466391017</v>
      </c>
      <c r="AH115" s="55">
        <f>(AH35-AH34)/AH73</f>
        <v>1.7408375788773816</v>
      </c>
      <c r="AJ115" s="55">
        <f>(AJ35-AJ34)/AJ73</f>
        <v>2.1794293187024967</v>
      </c>
      <c r="AL115" s="55">
        <f>(AL35-AL34)/AL73</f>
        <v>2.156006920613132</v>
      </c>
      <c r="AN115" s="55">
        <f>(AN35-AN34)/AN73</f>
        <v>1.6848802749557363</v>
      </c>
    </row>
    <row r="116" spans="1:40" s="8" customFormat="1" ht="12.75">
      <c r="A116" s="57" t="s">
        <v>142</v>
      </c>
      <c r="B116" s="57" t="s">
        <v>29</v>
      </c>
      <c r="D116" s="58">
        <f>SUM(D109:D115)</f>
        <v>16.50466710007166</v>
      </c>
      <c r="F116" s="58">
        <f>SUM(F109:F115)</f>
        <v>19.589391207676172</v>
      </c>
      <c r="H116" s="58">
        <f>SUM(H109:H115)</f>
        <v>16.784976438710256</v>
      </c>
      <c r="J116" s="58">
        <f>SUM(J109:J115)</f>
        <v>16.328838253694073</v>
      </c>
      <c r="L116" s="58">
        <f>SUM(L109:L115)</f>
        <v>18.837091167492964</v>
      </c>
      <c r="M116" s="59"/>
      <c r="N116" s="58">
        <f>SUM(N109:N115)</f>
        <v>17.739579106196828</v>
      </c>
      <c r="O116" s="56"/>
      <c r="P116" s="58">
        <f>SUM(P109:P115)</f>
        <v>16.03113844436034</v>
      </c>
      <c r="Q116" s="56"/>
      <c r="R116" s="58">
        <f>SUM(R109:R115)</f>
        <v>16.41086305900014</v>
      </c>
      <c r="S116" s="9"/>
      <c r="T116" s="58">
        <f>SUM(T109:T115)</f>
        <v>18.262772238116565</v>
      </c>
      <c r="U116" s="9"/>
      <c r="V116" s="58">
        <f>SUM(V109:V115)</f>
        <v>19.672980306091546</v>
      </c>
      <c r="X116" s="58">
        <f>SUM(X109:X115)</f>
        <v>21.10608282954469</v>
      </c>
      <c r="Z116" s="58">
        <f>SUM(Z109:Z115)</f>
        <v>22.691125027840737</v>
      </c>
      <c r="AB116" s="58">
        <f>SUM(AB109:AB115)</f>
        <v>29.603851525253226</v>
      </c>
      <c r="AD116" s="58">
        <f>SUM(AD109:AD115)</f>
        <v>30.170440653408665</v>
      </c>
      <c r="AF116" s="58">
        <f>SUM(AF109:AF115)</f>
        <v>27.87485918023718</v>
      </c>
      <c r="AH116" s="58">
        <f>SUM(AH109:AH115)</f>
        <v>25.485994803372506</v>
      </c>
      <c r="AJ116" s="58">
        <f>SUM(AJ109:AJ115)</f>
        <v>27.895833947867814</v>
      </c>
      <c r="AL116" s="58">
        <f>SUM(AL109:AL115)</f>
        <v>26.07608384808968</v>
      </c>
      <c r="AN116" s="58">
        <f>SUM(AN109:AN115)</f>
        <v>25.73046005851331</v>
      </c>
    </row>
    <row r="117" spans="1:40" s="8" customFormat="1" ht="12.75">
      <c r="A117" s="8" t="s">
        <v>143</v>
      </c>
      <c r="B117" s="8" t="s">
        <v>29</v>
      </c>
      <c r="D117" s="56">
        <f>D25/D73</f>
        <v>2.139714165180764</v>
      </c>
      <c r="F117" s="56">
        <f>F25/F73</f>
        <v>1.4495582897496664</v>
      </c>
      <c r="H117" s="56">
        <f>H25/H73</f>
        <v>2.1533707200189385</v>
      </c>
      <c r="J117" s="56">
        <f>J25/J73</f>
        <v>2.555208933105538</v>
      </c>
      <c r="L117" s="56">
        <f>L25/L73</f>
        <v>2.4100951897963454</v>
      </c>
      <c r="M117" s="56"/>
      <c r="N117" s="56">
        <f>N25/N73</f>
        <v>1.9866439917834926</v>
      </c>
      <c r="O117" s="56"/>
      <c r="P117" s="56">
        <f>P25/P73</f>
        <v>3.601027679315769</v>
      </c>
      <c r="Q117" s="56"/>
      <c r="R117" s="56">
        <f>R25/R73</f>
        <v>2.4786825934464907</v>
      </c>
      <c r="S117" s="9"/>
      <c r="T117" s="56">
        <f>T25/T73</f>
        <v>3.15089672111592</v>
      </c>
      <c r="U117" s="9"/>
      <c r="V117" s="56">
        <f>V25/V73</f>
        <v>2.5793336348059857</v>
      </c>
      <c r="X117" s="56">
        <f>X25/X73</f>
        <v>3.1528877685323575</v>
      </c>
      <c r="Z117" s="56">
        <f>Z25/Z73</f>
        <v>3.3433581825566314</v>
      </c>
      <c r="AB117" s="56">
        <f>AB25/AB73</f>
        <v>2.80836548288538</v>
      </c>
      <c r="AD117" s="56">
        <f>AD25/AD73</f>
        <v>2.707641379865475</v>
      </c>
      <c r="AF117" s="56">
        <f>AF25/AF73</f>
        <v>1.2133111521176465</v>
      </c>
      <c r="AH117" s="56">
        <f>AH25/AH73</f>
        <v>0.6797180605239864</v>
      </c>
      <c r="AJ117" s="56">
        <f>AJ25/AJ73</f>
        <v>0</v>
      </c>
      <c r="AL117" s="56">
        <f>AL25/AL73</f>
        <v>0</v>
      </c>
      <c r="AN117" s="56">
        <f>AN25/AN73</f>
        <v>0</v>
      </c>
    </row>
    <row r="118" spans="1:40" s="8" customFormat="1" ht="12.75">
      <c r="A118" s="60" t="s">
        <v>144</v>
      </c>
      <c r="B118" s="60" t="s">
        <v>29</v>
      </c>
      <c r="D118" s="61">
        <f>D116+D117</f>
        <v>18.644381265252424</v>
      </c>
      <c r="F118" s="61">
        <f>F116+F117</f>
        <v>21.03894949742584</v>
      </c>
      <c r="H118" s="61">
        <f>H116+H117</f>
        <v>18.938347158729194</v>
      </c>
      <c r="J118" s="61">
        <f>J116+J117</f>
        <v>18.884047186799613</v>
      </c>
      <c r="L118" s="61">
        <f>L116+L117</f>
        <v>21.24718635728931</v>
      </c>
      <c r="M118" s="59"/>
      <c r="N118" s="61">
        <f>N116+N117</f>
        <v>19.72622309798032</v>
      </c>
      <c r="O118" s="61"/>
      <c r="P118" s="61">
        <f>P116+P117</f>
        <v>19.63216612367611</v>
      </c>
      <c r="Q118" s="61"/>
      <c r="R118" s="61">
        <f>R116+R117</f>
        <v>18.88954565244663</v>
      </c>
      <c r="S118" s="9"/>
      <c r="T118" s="61">
        <f>T116+T117</f>
        <v>21.413668959232485</v>
      </c>
      <c r="U118" s="9"/>
      <c r="V118" s="61">
        <f>V116+V117</f>
        <v>22.25231394089753</v>
      </c>
      <c r="X118" s="61">
        <f>X116+X117</f>
        <v>24.25897059807705</v>
      </c>
      <c r="Z118" s="61">
        <f>Z116+Z117</f>
        <v>26.03448321039737</v>
      </c>
      <c r="AB118" s="61">
        <f>AB116+AB117</f>
        <v>32.412217008138605</v>
      </c>
      <c r="AD118" s="61">
        <f>AD116+AD117</f>
        <v>32.87808203327414</v>
      </c>
      <c r="AF118" s="61">
        <f>AF116+AF117</f>
        <v>29.088170332354828</v>
      </c>
      <c r="AH118" s="61">
        <f>AH116+AH117</f>
        <v>26.16571286389649</v>
      </c>
      <c r="AJ118" s="61">
        <f>AJ116+AJ117</f>
        <v>27.895833947867814</v>
      </c>
      <c r="AL118" s="61">
        <f>AL116+AL117</f>
        <v>26.07608384808968</v>
      </c>
      <c r="AN118" s="61">
        <f>AN116+AN117</f>
        <v>25.73046005851331</v>
      </c>
    </row>
    <row r="119" spans="13:21" s="8" customFormat="1" ht="12.75">
      <c r="M119" s="10"/>
      <c r="S119" s="9"/>
      <c r="U119" s="9"/>
    </row>
    <row r="120" spans="13:21" s="8" customFormat="1" ht="12.75">
      <c r="M120" s="10"/>
      <c r="S120" s="9"/>
      <c r="U120" s="9"/>
    </row>
    <row r="121" spans="13:21" s="8" customFormat="1" ht="12.75">
      <c r="M121" s="10"/>
      <c r="S121" s="9"/>
      <c r="U121" s="9"/>
    </row>
    <row r="122" spans="13:21" s="8" customFormat="1" ht="12.75">
      <c r="M122" s="10"/>
      <c r="S122" s="9"/>
      <c r="U122" s="9"/>
    </row>
    <row r="123" spans="13:21" s="8" customFormat="1" ht="12.75">
      <c r="M123" s="10"/>
      <c r="S123" s="9"/>
      <c r="U123" s="9"/>
    </row>
    <row r="124" spans="13:21" s="8" customFormat="1" ht="12.75">
      <c r="M124" s="10"/>
      <c r="S124" s="9"/>
      <c r="U124" s="9"/>
    </row>
    <row r="125" spans="13:21" s="8" customFormat="1" ht="12.75">
      <c r="M125" s="10"/>
      <c r="S125" s="9"/>
      <c r="U125" s="9"/>
    </row>
    <row r="126" spans="13:21" s="8" customFormat="1" ht="12.75">
      <c r="M126" s="10"/>
      <c r="S126" s="9"/>
      <c r="U126" s="9"/>
    </row>
    <row r="127" spans="13:21" s="8" customFormat="1" ht="12.75">
      <c r="M127" s="10"/>
      <c r="S127" s="9"/>
      <c r="U127" s="9"/>
    </row>
    <row r="128" spans="13:21" s="8" customFormat="1" ht="12.75">
      <c r="M128" s="10"/>
      <c r="S128" s="9"/>
      <c r="U128" s="9"/>
    </row>
    <row r="129" spans="3:40" s="8" customFormat="1" ht="12.75">
      <c r="C129"/>
      <c r="D129"/>
      <c r="G129"/>
      <c r="M129" s="10"/>
      <c r="R129"/>
      <c r="S129" s="62"/>
      <c r="T129"/>
      <c r="U129" s="62"/>
      <c r="V129"/>
      <c r="W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3:40" s="8" customFormat="1" ht="12.75">
      <c r="C130"/>
      <c r="D130"/>
      <c r="G130"/>
      <c r="M130" s="10"/>
      <c r="R130"/>
      <c r="S130" s="62"/>
      <c r="T130"/>
      <c r="U130" s="62"/>
      <c r="V130"/>
      <c r="W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3:40" s="8" customFormat="1" ht="12.75">
      <c r="C131"/>
      <c r="D131"/>
      <c r="G131"/>
      <c r="M131" s="10"/>
      <c r="R131"/>
      <c r="S131" s="62"/>
      <c r="T131"/>
      <c r="U131" s="62"/>
      <c r="V131"/>
      <c r="W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3:40" s="8" customFormat="1" ht="12.75">
      <c r="C132"/>
      <c r="D132"/>
      <c r="G132"/>
      <c r="M132" s="10"/>
      <c r="R132"/>
      <c r="S132" s="62"/>
      <c r="T132"/>
      <c r="U132" s="62"/>
      <c r="V132"/>
      <c r="W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3:40" s="8" customFormat="1" ht="12.75">
      <c r="C133"/>
      <c r="D133"/>
      <c r="F133"/>
      <c r="G133"/>
      <c r="M133" s="10"/>
      <c r="R133"/>
      <c r="S133" s="62"/>
      <c r="T133"/>
      <c r="U133" s="62"/>
      <c r="V133"/>
      <c r="W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3:40" s="8" customFormat="1" ht="12.75">
      <c r="C134"/>
      <c r="D134"/>
      <c r="F134"/>
      <c r="G134"/>
      <c r="M134" s="10"/>
      <c r="R134"/>
      <c r="S134" s="62"/>
      <c r="T134"/>
      <c r="U134" s="62"/>
      <c r="V134"/>
      <c r="W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3:40" s="8" customFormat="1" ht="12.75">
      <c r="C135"/>
      <c r="D135"/>
      <c r="F135"/>
      <c r="G135"/>
      <c r="M135" s="10"/>
      <c r="R135"/>
      <c r="S135" s="62"/>
      <c r="T135"/>
      <c r="U135" s="62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3:40" s="8" customFormat="1" ht="12.75">
      <c r="C136"/>
      <c r="D136"/>
      <c r="F136"/>
      <c r="G136"/>
      <c r="M136" s="10"/>
      <c r="R136"/>
      <c r="S136" s="62"/>
      <c r="T136"/>
      <c r="U136" s="62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3:40" s="8" customFormat="1" ht="12.75">
      <c r="C137"/>
      <c r="D137"/>
      <c r="F137"/>
      <c r="G137"/>
      <c r="M137" s="10"/>
      <c r="R137"/>
      <c r="S137" s="62"/>
      <c r="T137"/>
      <c r="U137" s="62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3:40" s="8" customFormat="1" ht="12.75">
      <c r="C138"/>
      <c r="D138"/>
      <c r="F138"/>
      <c r="G138"/>
      <c r="M138" s="10"/>
      <c r="R138"/>
      <c r="S138" s="62"/>
      <c r="T138"/>
      <c r="U138" s="62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3:40" s="8" customFormat="1" ht="12.75">
      <c r="C139"/>
      <c r="D139"/>
      <c r="F139"/>
      <c r="G139"/>
      <c r="M139" s="10"/>
      <c r="R139"/>
      <c r="S139" s="62"/>
      <c r="T139"/>
      <c r="U139" s="62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3:40" s="8" customFormat="1" ht="12.75">
      <c r="C140"/>
      <c r="D140"/>
      <c r="F140"/>
      <c r="G140"/>
      <c r="M140" s="10"/>
      <c r="R140"/>
      <c r="S140" s="62"/>
      <c r="T140"/>
      <c r="U140" s="62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3:40" s="8" customFormat="1" ht="12.75">
      <c r="C141"/>
      <c r="D141"/>
      <c r="F141"/>
      <c r="G141"/>
      <c r="M141" s="10"/>
      <c r="R141"/>
      <c r="S141" s="62"/>
      <c r="T141"/>
      <c r="U141" s="62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3:40" s="8" customFormat="1" ht="12.75">
      <c r="C142"/>
      <c r="D142"/>
      <c r="F142"/>
      <c r="G142"/>
      <c r="M142" s="10"/>
      <c r="R142"/>
      <c r="S142" s="62"/>
      <c r="T142"/>
      <c r="U142" s="6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3:40" s="8" customFormat="1" ht="12.75">
      <c r="C143"/>
      <c r="D143"/>
      <c r="F143"/>
      <c r="G143"/>
      <c r="M143" s="10"/>
      <c r="R143"/>
      <c r="S143" s="62"/>
      <c r="T143"/>
      <c r="U143" s="62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3:40" s="8" customFormat="1" ht="12.75">
      <c r="C144"/>
      <c r="D144"/>
      <c r="F144"/>
      <c r="G144"/>
      <c r="M144" s="10"/>
      <c r="R144"/>
      <c r="S144" s="62"/>
      <c r="T144"/>
      <c r="U144" s="62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3:40" s="8" customFormat="1" ht="12.75">
      <c r="C145"/>
      <c r="D145"/>
      <c r="F145"/>
      <c r="G145"/>
      <c r="M145" s="10"/>
      <c r="R145"/>
      <c r="S145" s="62"/>
      <c r="T145"/>
      <c r="U145" s="62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3:40" s="8" customFormat="1" ht="12.75">
      <c r="C146"/>
      <c r="D146"/>
      <c r="F146"/>
      <c r="G146"/>
      <c r="M146" s="10"/>
      <c r="R146"/>
      <c r="S146" s="62"/>
      <c r="T146"/>
      <c r="U146" s="62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3:40" s="8" customFormat="1" ht="12.75">
      <c r="C147"/>
      <c r="D147"/>
      <c r="F147"/>
      <c r="G147"/>
      <c r="M147" s="10"/>
      <c r="R147"/>
      <c r="S147" s="62"/>
      <c r="T147"/>
      <c r="U147" s="62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3:40" s="8" customFormat="1" ht="12.75">
      <c r="C148"/>
      <c r="D148"/>
      <c r="F148"/>
      <c r="G148"/>
      <c r="M148" s="10"/>
      <c r="R148"/>
      <c r="S148" s="62"/>
      <c r="T148"/>
      <c r="U148" s="62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3:40" s="8" customFormat="1" ht="12.75">
      <c r="C149"/>
      <c r="D149"/>
      <c r="F149"/>
      <c r="G149"/>
      <c r="M149" s="10"/>
      <c r="R149"/>
      <c r="S149" s="62"/>
      <c r="T149"/>
      <c r="U149" s="62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3:40" s="8" customFormat="1" ht="12.75">
      <c r="C150"/>
      <c r="D150"/>
      <c r="F150"/>
      <c r="G150"/>
      <c r="M150" s="10"/>
      <c r="R150"/>
      <c r="S150" s="62"/>
      <c r="T150"/>
      <c r="U150" s="62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3:40" s="8" customFormat="1" ht="12.75">
      <c r="C151"/>
      <c r="D151"/>
      <c r="F151"/>
      <c r="G151"/>
      <c r="M151" s="10"/>
      <c r="R151"/>
      <c r="S151" s="62"/>
      <c r="T151"/>
      <c r="U151" s="62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3:40" s="8" customFormat="1" ht="12.75">
      <c r="C152"/>
      <c r="D152"/>
      <c r="F152"/>
      <c r="G152"/>
      <c r="M152" s="10"/>
      <c r="R152"/>
      <c r="S152" s="62"/>
      <c r="T152"/>
      <c r="U152" s="6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3:40" s="8" customFormat="1" ht="12.75">
      <c r="C153"/>
      <c r="D153"/>
      <c r="F153"/>
      <c r="G153"/>
      <c r="M153" s="10"/>
      <c r="R153"/>
      <c r="S153" s="62"/>
      <c r="T153"/>
      <c r="U153" s="62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3:40" s="8" customFormat="1" ht="12.75">
      <c r="C154"/>
      <c r="D154"/>
      <c r="F154"/>
      <c r="G154"/>
      <c r="M154" s="10"/>
      <c r="R154"/>
      <c r="S154" s="62"/>
      <c r="T154"/>
      <c r="U154" s="62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3:40" s="8" customFormat="1" ht="12.75">
      <c r="C155"/>
      <c r="D155"/>
      <c r="F155"/>
      <c r="G155"/>
      <c r="M155" s="10"/>
      <c r="R155"/>
      <c r="S155" s="62"/>
      <c r="T155"/>
      <c r="U155" s="62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3:40" s="8" customFormat="1" ht="12.75">
      <c r="C156"/>
      <c r="D156"/>
      <c r="F156"/>
      <c r="G156"/>
      <c r="M156" s="10"/>
      <c r="R156"/>
      <c r="S156" s="62"/>
      <c r="T156"/>
      <c r="U156" s="62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3:40" s="8" customFormat="1" ht="12.75">
      <c r="C157"/>
      <c r="D157"/>
      <c r="F157"/>
      <c r="G157"/>
      <c r="M157" s="10"/>
      <c r="R157"/>
      <c r="S157" s="62"/>
      <c r="T157"/>
      <c r="U157" s="62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3:40" s="8" customFormat="1" ht="12.75">
      <c r="C158"/>
      <c r="D158"/>
      <c r="F158"/>
      <c r="G158"/>
      <c r="M158" s="10"/>
      <c r="R158"/>
      <c r="S158" s="62"/>
      <c r="T158"/>
      <c r="U158" s="62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3:40" s="8" customFormat="1" ht="12.75">
      <c r="C159"/>
      <c r="D159"/>
      <c r="F159"/>
      <c r="G159"/>
      <c r="M159" s="10"/>
      <c r="R159"/>
      <c r="S159" s="62"/>
      <c r="T159"/>
      <c r="U159" s="62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3:40" s="8" customFormat="1" ht="12.75">
      <c r="C160"/>
      <c r="D160"/>
      <c r="F160"/>
      <c r="G160"/>
      <c r="M160" s="10"/>
      <c r="R160"/>
      <c r="S160" s="62"/>
      <c r="T160"/>
      <c r="U160" s="62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3:40" s="8" customFormat="1" ht="12.75">
      <c r="C161"/>
      <c r="D161"/>
      <c r="F161"/>
      <c r="G161"/>
      <c r="M161" s="10"/>
      <c r="R161"/>
      <c r="S161" s="62"/>
      <c r="T161"/>
      <c r="U161" s="62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3:40" s="8" customFormat="1" ht="12.75">
      <c r="C162"/>
      <c r="D162"/>
      <c r="F162"/>
      <c r="G162"/>
      <c r="M162" s="10"/>
      <c r="R162"/>
      <c r="S162" s="62"/>
      <c r="T162"/>
      <c r="U162" s="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3:40" s="8" customFormat="1" ht="12.75">
      <c r="C163"/>
      <c r="D163"/>
      <c r="F163"/>
      <c r="G163"/>
      <c r="M163" s="10"/>
      <c r="R163"/>
      <c r="S163" s="62"/>
      <c r="T163"/>
      <c r="U163" s="62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3:40" s="8" customFormat="1" ht="12.75">
      <c r="C164"/>
      <c r="D164"/>
      <c r="F164"/>
      <c r="G164"/>
      <c r="M164" s="10"/>
      <c r="R164"/>
      <c r="S164" s="62"/>
      <c r="T164"/>
      <c r="U164" s="62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3:40" s="8" customFormat="1" ht="12.75">
      <c r="C165"/>
      <c r="D165"/>
      <c r="F165"/>
      <c r="G165"/>
      <c r="M165" s="10"/>
      <c r="R165"/>
      <c r="S165" s="62"/>
      <c r="T165"/>
      <c r="U165" s="62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3:40" s="8" customFormat="1" ht="12.75">
      <c r="C166"/>
      <c r="D166"/>
      <c r="F166"/>
      <c r="G166"/>
      <c r="M166" s="10"/>
      <c r="R166"/>
      <c r="S166" s="62"/>
      <c r="T166"/>
      <c r="U166" s="62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3:40" s="8" customFormat="1" ht="12.75">
      <c r="C167"/>
      <c r="D167"/>
      <c r="F167"/>
      <c r="G167"/>
      <c r="M167" s="10"/>
      <c r="R167"/>
      <c r="S167" s="62"/>
      <c r="T167"/>
      <c r="U167" s="62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3:40" s="8" customFormat="1" ht="12.75">
      <c r="C168"/>
      <c r="D168"/>
      <c r="F168"/>
      <c r="G168"/>
      <c r="M168" s="10"/>
      <c r="R168"/>
      <c r="S168" s="62"/>
      <c r="T168"/>
      <c r="U168" s="62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3:40" s="8" customFormat="1" ht="12.75">
      <c r="C169"/>
      <c r="D169"/>
      <c r="F169"/>
      <c r="G169"/>
      <c r="M169" s="10"/>
      <c r="R169"/>
      <c r="S169" s="62"/>
      <c r="T169"/>
      <c r="U169" s="62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3:40" s="8" customFormat="1" ht="12.75">
      <c r="C170"/>
      <c r="D170"/>
      <c r="F170"/>
      <c r="G170"/>
      <c r="M170" s="10"/>
      <c r="R170"/>
      <c r="S170" s="62"/>
      <c r="T170"/>
      <c r="U170" s="62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3:40" s="8" customFormat="1" ht="12.75">
      <c r="C171"/>
      <c r="D171"/>
      <c r="F171"/>
      <c r="G171"/>
      <c r="M171" s="10"/>
      <c r="R171"/>
      <c r="S171" s="62"/>
      <c r="T171"/>
      <c r="U171" s="62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3:40" s="8" customFormat="1" ht="12.75">
      <c r="C172"/>
      <c r="D172"/>
      <c r="F172"/>
      <c r="G172"/>
      <c r="M172" s="10"/>
      <c r="R172"/>
      <c r="S172" s="62"/>
      <c r="T172"/>
      <c r="U172" s="6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3:40" s="8" customFormat="1" ht="12.75">
      <c r="C173"/>
      <c r="D173"/>
      <c r="F173"/>
      <c r="G173"/>
      <c r="M173" s="10"/>
      <c r="R173"/>
      <c r="S173" s="62"/>
      <c r="T173"/>
      <c r="U173" s="62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3:40" s="8" customFormat="1" ht="12.75">
      <c r="C174"/>
      <c r="D174"/>
      <c r="F174"/>
      <c r="G174"/>
      <c r="M174" s="10"/>
      <c r="R174"/>
      <c r="S174" s="62"/>
      <c r="T174"/>
      <c r="U174" s="62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3:40" s="8" customFormat="1" ht="12.75">
      <c r="C175"/>
      <c r="D175"/>
      <c r="F175"/>
      <c r="G175"/>
      <c r="M175" s="10"/>
      <c r="R175"/>
      <c r="S175" s="62"/>
      <c r="T175"/>
      <c r="U175" s="62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3:40" s="8" customFormat="1" ht="12.75">
      <c r="C176"/>
      <c r="D176"/>
      <c r="F176"/>
      <c r="G176"/>
      <c r="M176" s="10"/>
      <c r="R176"/>
      <c r="S176" s="62"/>
      <c r="T176"/>
      <c r="U176" s="62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3:40" s="8" customFormat="1" ht="12.75">
      <c r="C177"/>
      <c r="D177"/>
      <c r="F177"/>
      <c r="G177"/>
      <c r="M177" s="10"/>
      <c r="R177"/>
      <c r="S177" s="62"/>
      <c r="T177"/>
      <c r="U177" s="62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3:40" s="8" customFormat="1" ht="12.75">
      <c r="C178"/>
      <c r="D178"/>
      <c r="F178"/>
      <c r="G178"/>
      <c r="M178" s="10"/>
      <c r="R178"/>
      <c r="S178" s="62"/>
      <c r="T178"/>
      <c r="U178" s="62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3:40" s="8" customFormat="1" ht="12.75">
      <c r="C179"/>
      <c r="D179"/>
      <c r="F179"/>
      <c r="G179"/>
      <c r="M179" s="10"/>
      <c r="R179"/>
      <c r="S179" s="62"/>
      <c r="T179"/>
      <c r="U179" s="62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3:40" s="8" customFormat="1" ht="12.75">
      <c r="C180"/>
      <c r="D180"/>
      <c r="F180"/>
      <c r="G180"/>
      <c r="M180" s="10"/>
      <c r="R180"/>
      <c r="S180" s="62"/>
      <c r="T180"/>
      <c r="U180" s="62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3:40" s="8" customFormat="1" ht="12.75">
      <c r="C181"/>
      <c r="D181"/>
      <c r="F181"/>
      <c r="G181"/>
      <c r="M181" s="10"/>
      <c r="R181"/>
      <c r="S181" s="62"/>
      <c r="T181"/>
      <c r="U181" s="62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3:40" s="8" customFormat="1" ht="12.75">
      <c r="C182"/>
      <c r="D182"/>
      <c r="F182"/>
      <c r="G182"/>
      <c r="M182" s="10"/>
      <c r="R182"/>
      <c r="S182" s="62"/>
      <c r="T182"/>
      <c r="U182" s="6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3:40" s="8" customFormat="1" ht="12.75">
      <c r="C183"/>
      <c r="D183"/>
      <c r="F183"/>
      <c r="G183"/>
      <c r="M183" s="10"/>
      <c r="R183"/>
      <c r="S183" s="62"/>
      <c r="T183"/>
      <c r="U183" s="62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3:40" s="8" customFormat="1" ht="12.75">
      <c r="C184"/>
      <c r="D184"/>
      <c r="F184"/>
      <c r="G184"/>
      <c r="M184" s="10"/>
      <c r="R184"/>
      <c r="S184" s="62"/>
      <c r="T184"/>
      <c r="U184" s="62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3:40" s="8" customFormat="1" ht="12.75">
      <c r="C185"/>
      <c r="D185"/>
      <c r="F185"/>
      <c r="G185"/>
      <c r="M185" s="10"/>
      <c r="R185"/>
      <c r="S185" s="62"/>
      <c r="T185"/>
      <c r="U185" s="62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3:40" s="8" customFormat="1" ht="12.75">
      <c r="C186"/>
      <c r="D186"/>
      <c r="F186"/>
      <c r="G186"/>
      <c r="M186" s="10"/>
      <c r="R186"/>
      <c r="S186" s="62"/>
      <c r="T186"/>
      <c r="U186" s="62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3:40" s="8" customFormat="1" ht="12.75">
      <c r="C187"/>
      <c r="D187"/>
      <c r="F187"/>
      <c r="G187"/>
      <c r="M187" s="10"/>
      <c r="R187"/>
      <c r="S187" s="62"/>
      <c r="T187"/>
      <c r="U187" s="62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3:40" s="8" customFormat="1" ht="12.75">
      <c r="C188"/>
      <c r="D188"/>
      <c r="F188"/>
      <c r="G188"/>
      <c r="M188" s="10"/>
      <c r="R188"/>
      <c r="S188" s="62"/>
      <c r="T188"/>
      <c r="U188" s="62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3:40" s="8" customFormat="1" ht="12.75">
      <c r="C189"/>
      <c r="D189"/>
      <c r="F189"/>
      <c r="G189"/>
      <c r="M189" s="10"/>
      <c r="R189"/>
      <c r="S189" s="62"/>
      <c r="T189"/>
      <c r="U189" s="62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3:40" s="8" customFormat="1" ht="12.75">
      <c r="C190"/>
      <c r="D190"/>
      <c r="F190"/>
      <c r="G190"/>
      <c r="M190" s="10"/>
      <c r="R190"/>
      <c r="S190" s="62"/>
      <c r="T190"/>
      <c r="U190" s="62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3:40" s="8" customFormat="1" ht="12.75">
      <c r="C191"/>
      <c r="D191"/>
      <c r="F191"/>
      <c r="G191"/>
      <c r="M191" s="10"/>
      <c r="R191"/>
      <c r="S191" s="62"/>
      <c r="T191"/>
      <c r="U191" s="62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3:40" s="8" customFormat="1" ht="12.75">
      <c r="C192"/>
      <c r="D192"/>
      <c r="F192"/>
      <c r="G192"/>
      <c r="M192" s="10"/>
      <c r="R192"/>
      <c r="S192" s="62"/>
      <c r="T192"/>
      <c r="U192" s="6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3:40" s="8" customFormat="1" ht="12.75">
      <c r="C193"/>
      <c r="D193"/>
      <c r="F193"/>
      <c r="G193"/>
      <c r="M193" s="10"/>
      <c r="R193"/>
      <c r="S193" s="62"/>
      <c r="T193"/>
      <c r="U193" s="62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3:40" s="8" customFormat="1" ht="12.75">
      <c r="C194"/>
      <c r="D194"/>
      <c r="F194"/>
      <c r="G194"/>
      <c r="M194" s="10"/>
      <c r="R194"/>
      <c r="S194" s="62"/>
      <c r="T194"/>
      <c r="U194" s="62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3:40" s="8" customFormat="1" ht="12.75">
      <c r="C195"/>
      <c r="D195"/>
      <c r="F195"/>
      <c r="G195"/>
      <c r="M195" s="10"/>
      <c r="R195"/>
      <c r="S195" s="62"/>
      <c r="T195"/>
      <c r="U195" s="62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3:40" s="8" customFormat="1" ht="12.75">
      <c r="C196"/>
      <c r="D196"/>
      <c r="F196"/>
      <c r="G196"/>
      <c r="M196" s="10"/>
      <c r="R196"/>
      <c r="S196" s="62"/>
      <c r="T196"/>
      <c r="U196" s="62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3:40" s="8" customFormat="1" ht="12.75">
      <c r="C197"/>
      <c r="D197"/>
      <c r="F197"/>
      <c r="G197"/>
      <c r="M197" s="10"/>
      <c r="R197"/>
      <c r="S197" s="62"/>
      <c r="T197"/>
      <c r="U197" s="62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3:40" s="8" customFormat="1" ht="12.75">
      <c r="C198"/>
      <c r="D198"/>
      <c r="F198"/>
      <c r="G198"/>
      <c r="M198" s="10"/>
      <c r="R198"/>
      <c r="S198" s="62"/>
      <c r="T198"/>
      <c r="U198" s="62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3:40" s="8" customFormat="1" ht="12.75">
      <c r="C199"/>
      <c r="D199"/>
      <c r="F199"/>
      <c r="G199"/>
      <c r="M199" s="10"/>
      <c r="R199"/>
      <c r="S199" s="62"/>
      <c r="T199"/>
      <c r="U199" s="62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3:40" s="8" customFormat="1" ht="12.75">
      <c r="C200"/>
      <c r="D200"/>
      <c r="F200"/>
      <c r="G200"/>
      <c r="M200" s="10"/>
      <c r="R200"/>
      <c r="S200" s="62"/>
      <c r="T200"/>
      <c r="U200" s="62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3:40" s="8" customFormat="1" ht="12.75">
      <c r="C201"/>
      <c r="D201"/>
      <c r="F201"/>
      <c r="G201"/>
      <c r="M201" s="10"/>
      <c r="R201"/>
      <c r="S201" s="62"/>
      <c r="T201"/>
      <c r="U201" s="62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3:40" s="8" customFormat="1" ht="12.75">
      <c r="C202"/>
      <c r="D202"/>
      <c r="F202"/>
      <c r="G202"/>
      <c r="M202" s="10"/>
      <c r="R202"/>
      <c r="S202" s="62"/>
      <c r="T202"/>
      <c r="U202" s="6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3:40" s="8" customFormat="1" ht="12.75">
      <c r="C203"/>
      <c r="D203"/>
      <c r="F203"/>
      <c r="G203"/>
      <c r="M203" s="10"/>
      <c r="R203"/>
      <c r="S203" s="62"/>
      <c r="T203"/>
      <c r="U203" s="62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3:40" s="8" customFormat="1" ht="12.75">
      <c r="C204"/>
      <c r="D204"/>
      <c r="F204"/>
      <c r="G204"/>
      <c r="M204" s="10"/>
      <c r="R204"/>
      <c r="S204" s="62"/>
      <c r="T204"/>
      <c r="U204" s="62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3:40" s="8" customFormat="1" ht="12.75">
      <c r="C205"/>
      <c r="D205"/>
      <c r="F205"/>
      <c r="G205"/>
      <c r="M205" s="10"/>
      <c r="R205"/>
      <c r="S205" s="62"/>
      <c r="T205"/>
      <c r="U205" s="62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3:40" s="8" customFormat="1" ht="12.75">
      <c r="C206"/>
      <c r="D206"/>
      <c r="F206"/>
      <c r="G206"/>
      <c r="M206" s="10"/>
      <c r="R206"/>
      <c r="S206" s="62"/>
      <c r="T206"/>
      <c r="U206" s="62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3:40" s="8" customFormat="1" ht="12.75">
      <c r="C207"/>
      <c r="D207"/>
      <c r="F207"/>
      <c r="G207"/>
      <c r="M207" s="10"/>
      <c r="R207"/>
      <c r="S207" s="62"/>
      <c r="T207"/>
      <c r="U207" s="62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3:40" s="8" customFormat="1" ht="12.75">
      <c r="C208"/>
      <c r="D208"/>
      <c r="F208"/>
      <c r="G208"/>
      <c r="M208" s="10"/>
      <c r="R208"/>
      <c r="S208" s="62"/>
      <c r="T208"/>
      <c r="U208" s="62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3:40" s="8" customFormat="1" ht="12.75">
      <c r="C209"/>
      <c r="D209"/>
      <c r="F209"/>
      <c r="G209"/>
      <c r="M209" s="10"/>
      <c r="R209"/>
      <c r="S209" s="62"/>
      <c r="T209"/>
      <c r="U209" s="62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3:40" s="8" customFormat="1" ht="12.75">
      <c r="C210"/>
      <c r="D210"/>
      <c r="F210"/>
      <c r="G210"/>
      <c r="M210" s="10"/>
      <c r="R210"/>
      <c r="S210" s="62"/>
      <c r="T210"/>
      <c r="U210" s="62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3:40" s="8" customFormat="1" ht="12.75">
      <c r="C211"/>
      <c r="D211"/>
      <c r="F211"/>
      <c r="G211"/>
      <c r="M211" s="10"/>
      <c r="R211"/>
      <c r="S211" s="62"/>
      <c r="T211"/>
      <c r="U211" s="62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3:40" s="8" customFormat="1" ht="12.75">
      <c r="C212"/>
      <c r="D212"/>
      <c r="F212"/>
      <c r="G212"/>
      <c r="M212" s="10"/>
      <c r="R212"/>
      <c r="S212" s="62"/>
      <c r="T212"/>
      <c r="U212" s="6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3:40" s="8" customFormat="1" ht="12.75">
      <c r="C213"/>
      <c r="D213"/>
      <c r="F213"/>
      <c r="G213"/>
      <c r="M213" s="10"/>
      <c r="R213"/>
      <c r="S213" s="62"/>
      <c r="T213"/>
      <c r="U213" s="62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3:40" s="8" customFormat="1" ht="12.75">
      <c r="C214"/>
      <c r="D214"/>
      <c r="F214"/>
      <c r="G214"/>
      <c r="M214" s="10"/>
      <c r="R214"/>
      <c r="S214" s="62"/>
      <c r="T214"/>
      <c r="U214" s="62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3:40" s="8" customFormat="1" ht="12.75">
      <c r="C215"/>
      <c r="D215"/>
      <c r="F215"/>
      <c r="G215"/>
      <c r="M215" s="10"/>
      <c r="R215"/>
      <c r="S215" s="62"/>
      <c r="T215"/>
      <c r="U215" s="62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3:40" s="8" customFormat="1" ht="12.75">
      <c r="C216"/>
      <c r="D216"/>
      <c r="F216"/>
      <c r="G216"/>
      <c r="M216" s="10"/>
      <c r="R216"/>
      <c r="S216" s="62"/>
      <c r="T216"/>
      <c r="U216" s="62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3:40" s="8" customFormat="1" ht="12.75">
      <c r="C217"/>
      <c r="D217"/>
      <c r="F217"/>
      <c r="G217"/>
      <c r="M217" s="10"/>
      <c r="R217"/>
      <c r="S217" s="62"/>
      <c r="T217"/>
      <c r="U217" s="62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18" spans="3:40" s="8" customFormat="1" ht="12.75">
      <c r="C218"/>
      <c r="D218"/>
      <c r="F218"/>
      <c r="G218"/>
      <c r="M218" s="10"/>
      <c r="R218"/>
      <c r="S218" s="62"/>
      <c r="T218"/>
      <c r="U218" s="62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3:40" s="8" customFormat="1" ht="12.75">
      <c r="C219"/>
      <c r="D219"/>
      <c r="F219"/>
      <c r="G219"/>
      <c r="M219" s="10"/>
      <c r="R219"/>
      <c r="S219" s="62"/>
      <c r="T219"/>
      <c r="U219" s="62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3:40" s="8" customFormat="1" ht="12.75">
      <c r="C220"/>
      <c r="D220"/>
      <c r="F220"/>
      <c r="G220"/>
      <c r="M220" s="10"/>
      <c r="R220"/>
      <c r="S220" s="62"/>
      <c r="T220"/>
      <c r="U220" s="62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3:40" s="8" customFormat="1" ht="12.75">
      <c r="C221"/>
      <c r="D221"/>
      <c r="F221"/>
      <c r="G221"/>
      <c r="M221" s="10"/>
      <c r="R221"/>
      <c r="S221" s="62"/>
      <c r="T221"/>
      <c r="U221" s="62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3:40" s="8" customFormat="1" ht="12.75">
      <c r="C222"/>
      <c r="D222"/>
      <c r="F222"/>
      <c r="G222"/>
      <c r="M222" s="10"/>
      <c r="R222"/>
      <c r="S222" s="62"/>
      <c r="T222"/>
      <c r="U222" s="6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3:40" s="8" customFormat="1" ht="12.75">
      <c r="C223"/>
      <c r="D223"/>
      <c r="F223"/>
      <c r="G223"/>
      <c r="M223" s="10"/>
      <c r="R223"/>
      <c r="S223" s="62"/>
      <c r="T223"/>
      <c r="U223" s="62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24" spans="3:40" s="8" customFormat="1" ht="12.75">
      <c r="C224"/>
      <c r="D224"/>
      <c r="F224"/>
      <c r="G224"/>
      <c r="M224" s="10"/>
      <c r="R224"/>
      <c r="S224" s="62"/>
      <c r="T224"/>
      <c r="U224" s="62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3:40" s="8" customFormat="1" ht="12.75">
      <c r="C225"/>
      <c r="D225"/>
      <c r="F225"/>
      <c r="G225"/>
      <c r="M225" s="10"/>
      <c r="R225"/>
      <c r="S225" s="62"/>
      <c r="T225"/>
      <c r="U225" s="62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3:40" s="8" customFormat="1" ht="12.75">
      <c r="C226"/>
      <c r="D226"/>
      <c r="F226"/>
      <c r="G226"/>
      <c r="M226" s="10"/>
      <c r="R226"/>
      <c r="S226" s="62"/>
      <c r="T226"/>
      <c r="U226" s="62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3:40" s="8" customFormat="1" ht="12.75">
      <c r="C227"/>
      <c r="D227"/>
      <c r="F227"/>
      <c r="G227"/>
      <c r="M227" s="10"/>
      <c r="R227"/>
      <c r="S227" s="62"/>
      <c r="T227"/>
      <c r="U227" s="62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3:40" s="8" customFormat="1" ht="12.75">
      <c r="C228"/>
      <c r="D228"/>
      <c r="F228"/>
      <c r="G228"/>
      <c r="M228" s="10"/>
      <c r="R228"/>
      <c r="S228" s="62"/>
      <c r="T228"/>
      <c r="U228" s="62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3:40" s="8" customFormat="1" ht="12.75">
      <c r="C229"/>
      <c r="D229"/>
      <c r="F229"/>
      <c r="G229"/>
      <c r="M229" s="10"/>
      <c r="R229"/>
      <c r="S229" s="62"/>
      <c r="T229"/>
      <c r="U229" s="62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3:40" s="8" customFormat="1" ht="12.75">
      <c r="C230"/>
      <c r="D230"/>
      <c r="F230"/>
      <c r="G230"/>
      <c r="M230" s="10"/>
      <c r="R230"/>
      <c r="S230" s="62"/>
      <c r="T230"/>
      <c r="U230" s="62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3:40" s="8" customFormat="1" ht="12.75">
      <c r="C231"/>
      <c r="D231"/>
      <c r="F231"/>
      <c r="G231"/>
      <c r="M231" s="10"/>
      <c r="R231"/>
      <c r="S231" s="62"/>
      <c r="T231"/>
      <c r="U231" s="62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3:40" s="8" customFormat="1" ht="12.75">
      <c r="C232"/>
      <c r="D232"/>
      <c r="F232"/>
      <c r="G232"/>
      <c r="M232" s="10"/>
      <c r="R232"/>
      <c r="S232" s="62"/>
      <c r="T232"/>
      <c r="U232" s="6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3:40" s="8" customFormat="1" ht="12.75">
      <c r="C233"/>
      <c r="D233"/>
      <c r="F233"/>
      <c r="G233"/>
      <c r="M233" s="10"/>
      <c r="R233"/>
      <c r="S233" s="62"/>
      <c r="T233"/>
      <c r="U233" s="62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3:40" s="8" customFormat="1" ht="12.75">
      <c r="C234"/>
      <c r="D234"/>
      <c r="F234"/>
      <c r="G234"/>
      <c r="M234" s="10"/>
      <c r="R234"/>
      <c r="S234" s="62"/>
      <c r="T234"/>
      <c r="U234" s="62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3:40" s="8" customFormat="1" ht="12.75">
      <c r="C235"/>
      <c r="D235"/>
      <c r="F235"/>
      <c r="G235"/>
      <c r="M235" s="10"/>
      <c r="R235"/>
      <c r="S235" s="62"/>
      <c r="T235"/>
      <c r="U235" s="62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3:40" s="8" customFormat="1" ht="12.75">
      <c r="C236"/>
      <c r="D236"/>
      <c r="F236"/>
      <c r="G236"/>
      <c r="M236" s="10"/>
      <c r="R236"/>
      <c r="S236" s="62"/>
      <c r="T236"/>
      <c r="U236" s="62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3:40" s="8" customFormat="1" ht="12.75">
      <c r="C237"/>
      <c r="D237"/>
      <c r="F237"/>
      <c r="G237"/>
      <c r="M237" s="10"/>
      <c r="R237"/>
      <c r="S237" s="62"/>
      <c r="T237"/>
      <c r="U237" s="62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3:40" s="8" customFormat="1" ht="12.75">
      <c r="C238"/>
      <c r="D238"/>
      <c r="F238"/>
      <c r="G238"/>
      <c r="M238" s="10"/>
      <c r="R238"/>
      <c r="S238" s="62"/>
      <c r="T238"/>
      <c r="U238" s="62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3:40" s="8" customFormat="1" ht="12.75">
      <c r="C239"/>
      <c r="D239"/>
      <c r="F239"/>
      <c r="G239"/>
      <c r="M239" s="10"/>
      <c r="R239"/>
      <c r="S239" s="62"/>
      <c r="T239"/>
      <c r="U239" s="62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3:40" s="8" customFormat="1" ht="12.75">
      <c r="C240"/>
      <c r="D240"/>
      <c r="F240"/>
      <c r="G240"/>
      <c r="M240" s="10"/>
      <c r="R240"/>
      <c r="S240" s="62"/>
      <c r="T240"/>
      <c r="U240" s="62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3:40" s="8" customFormat="1" ht="12.75">
      <c r="C241"/>
      <c r="D241"/>
      <c r="F241"/>
      <c r="G241"/>
      <c r="M241" s="10"/>
      <c r="R241"/>
      <c r="S241" s="62"/>
      <c r="T241"/>
      <c r="U241" s="62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3:40" s="8" customFormat="1" ht="12.75">
      <c r="C242"/>
      <c r="D242"/>
      <c r="F242"/>
      <c r="G242"/>
      <c r="M242" s="10"/>
      <c r="R242"/>
      <c r="S242" s="62"/>
      <c r="T242"/>
      <c r="U242" s="6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3:40" s="8" customFormat="1" ht="12.75">
      <c r="C243"/>
      <c r="D243"/>
      <c r="F243"/>
      <c r="G243"/>
      <c r="M243" s="10"/>
      <c r="R243"/>
      <c r="S243" s="62"/>
      <c r="T243"/>
      <c r="U243" s="62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3:40" s="8" customFormat="1" ht="12.75">
      <c r="C244"/>
      <c r="D244"/>
      <c r="F244"/>
      <c r="G244"/>
      <c r="M244" s="10"/>
      <c r="R244"/>
      <c r="S244" s="62"/>
      <c r="T244"/>
      <c r="U244" s="62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3:40" s="8" customFormat="1" ht="12.75">
      <c r="C245"/>
      <c r="D245"/>
      <c r="F245"/>
      <c r="G245"/>
      <c r="M245" s="10"/>
      <c r="R245"/>
      <c r="S245" s="62"/>
      <c r="T245"/>
      <c r="U245" s="62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3:40" s="8" customFormat="1" ht="12.75">
      <c r="C246"/>
      <c r="D246"/>
      <c r="F246"/>
      <c r="G246"/>
      <c r="M246" s="10"/>
      <c r="R246"/>
      <c r="S246" s="62"/>
      <c r="T246"/>
      <c r="U246" s="62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3:40" s="8" customFormat="1" ht="12.75">
      <c r="C247"/>
      <c r="D247"/>
      <c r="F247"/>
      <c r="G247"/>
      <c r="M247" s="10"/>
      <c r="R247"/>
      <c r="S247" s="62"/>
      <c r="T247"/>
      <c r="U247" s="62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</row>
    <row r="248" spans="3:40" s="8" customFormat="1" ht="12.75">
      <c r="C248"/>
      <c r="D248"/>
      <c r="F248"/>
      <c r="G248"/>
      <c r="M248" s="10"/>
      <c r="R248"/>
      <c r="S248" s="62"/>
      <c r="T248"/>
      <c r="U248" s="62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</row>
    <row r="249" spans="3:40" s="8" customFormat="1" ht="12.75">
      <c r="C249"/>
      <c r="D249"/>
      <c r="F249"/>
      <c r="G249"/>
      <c r="M249" s="10"/>
      <c r="R249"/>
      <c r="S249" s="62"/>
      <c r="T249"/>
      <c r="U249" s="62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3:40" s="8" customFormat="1" ht="12.75">
      <c r="C250"/>
      <c r="D250"/>
      <c r="F250"/>
      <c r="G250"/>
      <c r="M250" s="10"/>
      <c r="R250"/>
      <c r="S250" s="62"/>
      <c r="T250"/>
      <c r="U250" s="62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</row>
    <row r="251" spans="3:40" s="8" customFormat="1" ht="12.75">
      <c r="C251"/>
      <c r="D251"/>
      <c r="F251"/>
      <c r="G251"/>
      <c r="M251" s="10"/>
      <c r="R251"/>
      <c r="S251" s="62"/>
      <c r="T251"/>
      <c r="U251" s="62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</row>
    <row r="252" spans="3:40" s="8" customFormat="1" ht="12.75">
      <c r="C252"/>
      <c r="D252"/>
      <c r="F252"/>
      <c r="G252"/>
      <c r="M252" s="10"/>
      <c r="R252"/>
      <c r="S252" s="62"/>
      <c r="T252"/>
      <c r="U252" s="6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3:40" s="8" customFormat="1" ht="12.75">
      <c r="C253"/>
      <c r="D253"/>
      <c r="F253"/>
      <c r="G253"/>
      <c r="M253" s="10"/>
      <c r="R253"/>
      <c r="S253" s="62"/>
      <c r="T253"/>
      <c r="U253" s="62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</row>
    <row r="254" spans="3:40" s="8" customFormat="1" ht="12.75">
      <c r="C254"/>
      <c r="D254"/>
      <c r="F254"/>
      <c r="G254"/>
      <c r="M254" s="10"/>
      <c r="R254"/>
      <c r="S254" s="62"/>
      <c r="T254"/>
      <c r="U254" s="62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3:40" s="8" customFormat="1" ht="12.75">
      <c r="C255"/>
      <c r="D255"/>
      <c r="F255"/>
      <c r="G255"/>
      <c r="M255" s="10"/>
      <c r="R255"/>
      <c r="S255" s="62"/>
      <c r="T255"/>
      <c r="U255" s="62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3:40" s="8" customFormat="1" ht="12.75">
      <c r="C256"/>
      <c r="D256"/>
      <c r="F256"/>
      <c r="G256"/>
      <c r="M256" s="10"/>
      <c r="R256"/>
      <c r="S256" s="62"/>
      <c r="T256"/>
      <c r="U256" s="62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  <row r="257" spans="3:40" s="8" customFormat="1" ht="12.75">
      <c r="C257"/>
      <c r="D257"/>
      <c r="F257"/>
      <c r="G257"/>
      <c r="M257" s="10"/>
      <c r="R257"/>
      <c r="S257" s="62"/>
      <c r="T257"/>
      <c r="U257" s="62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3:40" s="8" customFormat="1" ht="12.75">
      <c r="C258"/>
      <c r="D258"/>
      <c r="F258"/>
      <c r="G258"/>
      <c r="M258" s="10"/>
      <c r="R258"/>
      <c r="S258" s="62"/>
      <c r="T258"/>
      <c r="U258" s="62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3:40" s="8" customFormat="1" ht="12.75">
      <c r="C259"/>
      <c r="D259"/>
      <c r="F259"/>
      <c r="G259"/>
      <c r="M259" s="10"/>
      <c r="R259"/>
      <c r="S259" s="62"/>
      <c r="T259"/>
      <c r="U259" s="62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</row>
    <row r="260" spans="3:40" s="8" customFormat="1" ht="12.75">
      <c r="C260"/>
      <c r="D260"/>
      <c r="F260"/>
      <c r="G260"/>
      <c r="M260" s="10"/>
      <c r="R260"/>
      <c r="S260" s="62"/>
      <c r="T260"/>
      <c r="U260" s="62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  <row r="261" spans="3:40" s="8" customFormat="1" ht="12.75">
      <c r="C261"/>
      <c r="D261"/>
      <c r="F261"/>
      <c r="G261"/>
      <c r="M261" s="10"/>
      <c r="R261"/>
      <c r="S261" s="62"/>
      <c r="T261"/>
      <c r="U261" s="62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3:40" s="8" customFormat="1" ht="12.75">
      <c r="C262"/>
      <c r="D262"/>
      <c r="F262"/>
      <c r="G262"/>
      <c r="M262" s="10"/>
      <c r="R262"/>
      <c r="S262" s="62"/>
      <c r="T262"/>
      <c r="U262" s="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</row>
    <row r="263" spans="3:40" s="8" customFormat="1" ht="12.75">
      <c r="C263"/>
      <c r="D263"/>
      <c r="F263"/>
      <c r="G263"/>
      <c r="M263" s="10"/>
      <c r="R263"/>
      <c r="S263" s="62"/>
      <c r="T263"/>
      <c r="U263" s="62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</row>
    <row r="264" spans="3:40" s="8" customFormat="1" ht="12.75">
      <c r="C264"/>
      <c r="D264"/>
      <c r="F264"/>
      <c r="G264"/>
      <c r="M264" s="10"/>
      <c r="R264"/>
      <c r="S264" s="62"/>
      <c r="T264"/>
      <c r="U264" s="62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3:40" s="8" customFormat="1" ht="12.75">
      <c r="C265"/>
      <c r="D265"/>
      <c r="F265"/>
      <c r="G265"/>
      <c r="M265" s="10"/>
      <c r="R265"/>
      <c r="S265" s="62"/>
      <c r="T265"/>
      <c r="U265" s="62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</row>
    <row r="266" spans="3:40" s="8" customFormat="1" ht="12.75">
      <c r="C266"/>
      <c r="D266"/>
      <c r="F266"/>
      <c r="G266"/>
      <c r="M266" s="10"/>
      <c r="R266"/>
      <c r="S266" s="62"/>
      <c r="T266"/>
      <c r="U266" s="62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</row>
    <row r="267" spans="3:40" s="8" customFormat="1" ht="12.75">
      <c r="C267"/>
      <c r="D267"/>
      <c r="F267"/>
      <c r="G267"/>
      <c r="M267" s="10"/>
      <c r="R267"/>
      <c r="S267" s="62"/>
      <c r="T267"/>
      <c r="U267" s="62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3:40" s="8" customFormat="1" ht="12.75">
      <c r="C268"/>
      <c r="D268"/>
      <c r="F268"/>
      <c r="G268"/>
      <c r="M268" s="10"/>
      <c r="R268"/>
      <c r="S268" s="62"/>
      <c r="T268"/>
      <c r="U268" s="62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</row>
    <row r="269" spans="3:40" s="8" customFormat="1" ht="12.75">
      <c r="C269"/>
      <c r="D269"/>
      <c r="F269"/>
      <c r="G269"/>
      <c r="M269" s="10"/>
      <c r="R269"/>
      <c r="S269" s="62"/>
      <c r="T269"/>
      <c r="U269" s="62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</row>
    <row r="270" spans="3:40" s="8" customFormat="1" ht="12.75">
      <c r="C270"/>
      <c r="D270"/>
      <c r="F270"/>
      <c r="G270"/>
      <c r="M270" s="10"/>
      <c r="R270"/>
      <c r="S270" s="62"/>
      <c r="T270"/>
      <c r="U270" s="62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3:40" s="8" customFormat="1" ht="12.75">
      <c r="C271"/>
      <c r="D271"/>
      <c r="F271"/>
      <c r="G271"/>
      <c r="M271" s="10"/>
      <c r="R271"/>
      <c r="S271" s="62"/>
      <c r="T271"/>
      <c r="U271" s="62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</row>
    <row r="272" spans="3:40" s="8" customFormat="1" ht="12.75">
      <c r="C272"/>
      <c r="D272"/>
      <c r="F272"/>
      <c r="G272"/>
      <c r="M272" s="10"/>
      <c r="R272"/>
      <c r="S272" s="62"/>
      <c r="T272"/>
      <c r="U272" s="6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</row>
    <row r="273" spans="3:40" s="8" customFormat="1" ht="12.75">
      <c r="C273"/>
      <c r="D273"/>
      <c r="F273"/>
      <c r="G273"/>
      <c r="M273" s="10"/>
      <c r="R273"/>
      <c r="S273" s="62"/>
      <c r="T273"/>
      <c r="U273" s="62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3:40" s="8" customFormat="1" ht="12.75">
      <c r="C274"/>
      <c r="D274"/>
      <c r="F274"/>
      <c r="G274"/>
      <c r="M274" s="10"/>
      <c r="R274"/>
      <c r="S274" s="62"/>
      <c r="T274"/>
      <c r="U274" s="62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</row>
    <row r="275" spans="3:40" s="8" customFormat="1" ht="12.75">
      <c r="C275"/>
      <c r="D275"/>
      <c r="F275"/>
      <c r="G275"/>
      <c r="M275" s="10"/>
      <c r="R275"/>
      <c r="S275" s="62"/>
      <c r="T275"/>
      <c r="U275" s="62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</row>
    <row r="276" spans="3:40" s="8" customFormat="1" ht="12.75">
      <c r="C276"/>
      <c r="D276"/>
      <c r="F276"/>
      <c r="G276"/>
      <c r="M276" s="10"/>
      <c r="R276"/>
      <c r="S276" s="62"/>
      <c r="T276"/>
      <c r="U276" s="62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3:40" s="8" customFormat="1" ht="12.75">
      <c r="C277"/>
      <c r="D277"/>
      <c r="F277"/>
      <c r="G277"/>
      <c r="M277" s="10"/>
      <c r="R277"/>
      <c r="S277" s="62"/>
      <c r="T277"/>
      <c r="U277" s="62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</row>
    <row r="278" spans="3:40" s="8" customFormat="1" ht="12.75">
      <c r="C278"/>
      <c r="D278"/>
      <c r="F278"/>
      <c r="G278"/>
      <c r="M278" s="10"/>
      <c r="R278"/>
      <c r="S278" s="62"/>
      <c r="T278"/>
      <c r="U278" s="62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</row>
    <row r="279" spans="3:40" s="8" customFormat="1" ht="12.75">
      <c r="C279"/>
      <c r="D279"/>
      <c r="F279"/>
      <c r="G279"/>
      <c r="M279" s="10"/>
      <c r="R279"/>
      <c r="S279" s="62"/>
      <c r="T279"/>
      <c r="U279" s="62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3:40" s="8" customFormat="1" ht="12.75">
      <c r="C280"/>
      <c r="D280"/>
      <c r="F280"/>
      <c r="G280"/>
      <c r="M280" s="10"/>
      <c r="R280"/>
      <c r="S280" s="62"/>
      <c r="T280"/>
      <c r="U280" s="62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</row>
    <row r="281" spans="3:40" s="8" customFormat="1" ht="12.75">
      <c r="C281"/>
      <c r="D281"/>
      <c r="F281"/>
      <c r="G281"/>
      <c r="M281" s="10"/>
      <c r="R281"/>
      <c r="S281" s="62"/>
      <c r="T281"/>
      <c r="U281" s="62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</row>
    <row r="282" spans="3:40" s="8" customFormat="1" ht="12.75">
      <c r="C282"/>
      <c r="D282"/>
      <c r="F282"/>
      <c r="G282"/>
      <c r="M282" s="10"/>
      <c r="R282"/>
      <c r="S282" s="62"/>
      <c r="T282"/>
      <c r="U282" s="6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3:40" s="8" customFormat="1" ht="12.75">
      <c r="C283"/>
      <c r="D283"/>
      <c r="F283"/>
      <c r="G283"/>
      <c r="M283" s="10"/>
      <c r="R283"/>
      <c r="S283" s="62"/>
      <c r="T283"/>
      <c r="U283" s="62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</row>
    <row r="284" spans="3:40" s="8" customFormat="1" ht="12.75">
      <c r="C284"/>
      <c r="D284"/>
      <c r="F284"/>
      <c r="G284"/>
      <c r="M284" s="10"/>
      <c r="R284"/>
      <c r="S284" s="62"/>
      <c r="T284"/>
      <c r="U284" s="62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</row>
    <row r="285" spans="3:40" s="8" customFormat="1" ht="12.75">
      <c r="C285"/>
      <c r="D285"/>
      <c r="F285"/>
      <c r="G285"/>
      <c r="M285" s="10"/>
      <c r="R285"/>
      <c r="S285" s="62"/>
      <c r="T285"/>
      <c r="U285" s="62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3:40" s="8" customFormat="1" ht="12.75">
      <c r="C286"/>
      <c r="D286"/>
      <c r="F286"/>
      <c r="G286"/>
      <c r="M286" s="10"/>
      <c r="R286"/>
      <c r="S286" s="62"/>
      <c r="T286"/>
      <c r="U286" s="62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</row>
    <row r="287" spans="3:40" s="8" customFormat="1" ht="12.75">
      <c r="C287"/>
      <c r="D287"/>
      <c r="F287"/>
      <c r="G287"/>
      <c r="M287" s="10"/>
      <c r="R287"/>
      <c r="S287" s="62"/>
      <c r="T287"/>
      <c r="U287" s="62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</row>
    <row r="288" spans="3:40" s="8" customFormat="1" ht="12.75">
      <c r="C288"/>
      <c r="D288"/>
      <c r="F288"/>
      <c r="G288"/>
      <c r="M288" s="10"/>
      <c r="R288"/>
      <c r="S288" s="62"/>
      <c r="T288"/>
      <c r="U288" s="62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3:40" s="8" customFormat="1" ht="12.75">
      <c r="C289"/>
      <c r="D289"/>
      <c r="F289"/>
      <c r="G289"/>
      <c r="M289" s="10"/>
      <c r="R289"/>
      <c r="S289" s="62"/>
      <c r="T289"/>
      <c r="U289" s="62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</row>
    <row r="290" spans="3:40" s="8" customFormat="1" ht="12.75">
      <c r="C290"/>
      <c r="D290"/>
      <c r="F290"/>
      <c r="G290"/>
      <c r="M290" s="10"/>
      <c r="R290"/>
      <c r="S290" s="62"/>
      <c r="T290"/>
      <c r="U290" s="62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3:40" s="8" customFormat="1" ht="12.75">
      <c r="C291"/>
      <c r="D291"/>
      <c r="F291"/>
      <c r="G291"/>
      <c r="M291" s="10"/>
      <c r="R291"/>
      <c r="S291" s="62"/>
      <c r="T291"/>
      <c r="U291" s="62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3:40" s="8" customFormat="1" ht="12.75">
      <c r="C292"/>
      <c r="D292"/>
      <c r="F292"/>
      <c r="G292"/>
      <c r="M292" s="10"/>
      <c r="R292"/>
      <c r="S292" s="62"/>
      <c r="T292"/>
      <c r="U292" s="6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</row>
    <row r="293" spans="3:40" s="8" customFormat="1" ht="12.75">
      <c r="C293"/>
      <c r="D293"/>
      <c r="F293"/>
      <c r="G293"/>
      <c r="M293" s="10"/>
      <c r="R293"/>
      <c r="S293" s="62"/>
      <c r="T293"/>
      <c r="U293" s="62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</row>
    <row r="294" spans="3:40" s="8" customFormat="1" ht="12.75">
      <c r="C294"/>
      <c r="D294"/>
      <c r="F294"/>
      <c r="G294"/>
      <c r="M294" s="10"/>
      <c r="R294"/>
      <c r="S294" s="62"/>
      <c r="T294"/>
      <c r="U294" s="62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3:40" s="8" customFormat="1" ht="12.75">
      <c r="C295"/>
      <c r="D295"/>
      <c r="F295"/>
      <c r="G295"/>
      <c r="M295" s="10"/>
      <c r="R295"/>
      <c r="S295" s="62"/>
      <c r="T295"/>
      <c r="U295" s="62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</row>
    <row r="296" spans="3:40" s="8" customFormat="1" ht="12.75">
      <c r="C296"/>
      <c r="D296"/>
      <c r="F296"/>
      <c r="G296"/>
      <c r="M296" s="10"/>
      <c r="R296"/>
      <c r="S296" s="62"/>
      <c r="T296"/>
      <c r="U296" s="62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</row>
    <row r="297" spans="3:40" s="8" customFormat="1" ht="12.75">
      <c r="C297"/>
      <c r="D297"/>
      <c r="F297"/>
      <c r="G297"/>
      <c r="M297" s="10"/>
      <c r="R297"/>
      <c r="S297" s="62"/>
      <c r="T297"/>
      <c r="U297" s="62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3:40" s="8" customFormat="1" ht="12.75">
      <c r="C298"/>
      <c r="D298"/>
      <c r="F298"/>
      <c r="G298"/>
      <c r="M298" s="10"/>
      <c r="R298"/>
      <c r="S298" s="62"/>
      <c r="T298"/>
      <c r="U298" s="62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</row>
    <row r="299" spans="3:40" s="8" customFormat="1" ht="12.75">
      <c r="C299"/>
      <c r="D299"/>
      <c r="F299"/>
      <c r="G299"/>
      <c r="M299" s="10"/>
      <c r="R299"/>
      <c r="S299" s="62"/>
      <c r="T299"/>
      <c r="U299" s="62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</row>
    <row r="300" spans="3:40" s="8" customFormat="1" ht="12.75">
      <c r="C300"/>
      <c r="D300"/>
      <c r="F300"/>
      <c r="G300"/>
      <c r="M300" s="10"/>
      <c r="R300"/>
      <c r="S300" s="62"/>
      <c r="T300"/>
      <c r="U300" s="62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3:40" s="8" customFormat="1" ht="12.75">
      <c r="C301"/>
      <c r="D301"/>
      <c r="F301"/>
      <c r="G301"/>
      <c r="M301" s="10"/>
      <c r="R301"/>
      <c r="S301" s="62"/>
      <c r="T301"/>
      <c r="U301" s="62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</row>
    <row r="302" spans="3:40" s="8" customFormat="1" ht="12.75">
      <c r="C302"/>
      <c r="D302"/>
      <c r="F302"/>
      <c r="G302"/>
      <c r="M302" s="10"/>
      <c r="R302"/>
      <c r="S302" s="62"/>
      <c r="T302"/>
      <c r="U302" s="6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</row>
    <row r="303" spans="3:40" s="8" customFormat="1" ht="12.75">
      <c r="C303"/>
      <c r="D303"/>
      <c r="F303"/>
      <c r="G303"/>
      <c r="M303" s="10"/>
      <c r="R303"/>
      <c r="S303" s="62"/>
      <c r="T303"/>
      <c r="U303" s="62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3:40" s="8" customFormat="1" ht="12.75">
      <c r="C304"/>
      <c r="D304"/>
      <c r="F304"/>
      <c r="G304"/>
      <c r="M304" s="10"/>
      <c r="R304"/>
      <c r="S304" s="62"/>
      <c r="T304"/>
      <c r="U304" s="62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</row>
    <row r="305" spans="3:40" s="8" customFormat="1" ht="12.75">
      <c r="C305"/>
      <c r="D305"/>
      <c r="F305"/>
      <c r="G305"/>
      <c r="M305" s="10"/>
      <c r="R305"/>
      <c r="S305" s="62"/>
      <c r="T305"/>
      <c r="U305" s="62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</row>
    <row r="306" spans="3:40" s="8" customFormat="1" ht="12.75">
      <c r="C306"/>
      <c r="D306"/>
      <c r="F306"/>
      <c r="G306"/>
      <c r="M306" s="10"/>
      <c r="R306"/>
      <c r="S306" s="62"/>
      <c r="T306"/>
      <c r="U306" s="62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3:40" s="8" customFormat="1" ht="12.75">
      <c r="C307"/>
      <c r="D307"/>
      <c r="F307"/>
      <c r="G307"/>
      <c r="M307" s="10"/>
      <c r="R307"/>
      <c r="S307" s="62"/>
      <c r="T307"/>
      <c r="U307" s="62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</row>
    <row r="308" spans="3:40" s="8" customFormat="1" ht="12.75">
      <c r="C308"/>
      <c r="D308"/>
      <c r="F308"/>
      <c r="G308"/>
      <c r="M308" s="10"/>
      <c r="R308"/>
      <c r="S308" s="62"/>
      <c r="T308"/>
      <c r="U308" s="62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</row>
    <row r="309" spans="3:40" s="8" customFormat="1" ht="12.75">
      <c r="C309"/>
      <c r="D309"/>
      <c r="F309"/>
      <c r="G309"/>
      <c r="M309" s="10"/>
      <c r="R309"/>
      <c r="S309" s="62"/>
      <c r="T309"/>
      <c r="U309" s="62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3:40" s="8" customFormat="1" ht="12.75">
      <c r="C310"/>
      <c r="D310"/>
      <c r="F310"/>
      <c r="G310"/>
      <c r="M310" s="10"/>
      <c r="R310"/>
      <c r="S310" s="62"/>
      <c r="T310"/>
      <c r="U310" s="62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</row>
    <row r="311" spans="3:40" s="8" customFormat="1" ht="12.75">
      <c r="C311"/>
      <c r="D311"/>
      <c r="F311"/>
      <c r="G311"/>
      <c r="M311" s="10"/>
      <c r="R311"/>
      <c r="S311" s="62"/>
      <c r="T311"/>
      <c r="U311" s="62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</row>
    <row r="312" spans="3:40" s="8" customFormat="1" ht="12.75">
      <c r="C312"/>
      <c r="D312"/>
      <c r="F312"/>
      <c r="G312"/>
      <c r="M312" s="10"/>
      <c r="R312"/>
      <c r="S312" s="62"/>
      <c r="T312"/>
      <c r="U312" s="6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3:40" s="8" customFormat="1" ht="12.75">
      <c r="C313"/>
      <c r="D313"/>
      <c r="F313"/>
      <c r="G313"/>
      <c r="M313" s="10"/>
      <c r="R313"/>
      <c r="S313" s="62"/>
      <c r="T313"/>
      <c r="U313" s="62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</row>
    <row r="546" spans="18:40" ht="12.75">
      <c r="R546" s="8"/>
      <c r="S546" s="9"/>
      <c r="T546" s="8"/>
      <c r="U546" s="9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</row>
    <row r="547" spans="18:40" ht="12.75">
      <c r="R547" s="8"/>
      <c r="S547" s="9"/>
      <c r="T547" s="8"/>
      <c r="U547" s="9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</row>
    <row r="548" spans="18:40" ht="12.75">
      <c r="R548" s="8"/>
      <c r="S548" s="9"/>
      <c r="T548" s="8"/>
      <c r="U548" s="9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</row>
    <row r="549" spans="18:40" ht="12.75">
      <c r="R549" s="8"/>
      <c r="S549" s="9"/>
      <c r="T549" s="8"/>
      <c r="U549" s="9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</row>
    <row r="550" spans="18:40" ht="12.75">
      <c r="R550" s="8"/>
      <c r="S550" s="9"/>
      <c r="T550" s="8"/>
      <c r="U550" s="9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</row>
    <row r="551" spans="18:40" ht="12.75">
      <c r="R551" s="8"/>
      <c r="S551" s="9"/>
      <c r="T551" s="8"/>
      <c r="U551" s="9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</row>
    <row r="552" spans="18:40" ht="12.75">
      <c r="R552" s="8"/>
      <c r="S552" s="9"/>
      <c r="T552" s="8"/>
      <c r="U552" s="9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</row>
    <row r="553" spans="18:40" ht="12.75">
      <c r="R553" s="8"/>
      <c r="S553" s="9"/>
      <c r="T553" s="8"/>
      <c r="U553" s="9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</row>
    <row r="554" spans="18:40" ht="12.75">
      <c r="R554" s="8"/>
      <c r="S554" s="9"/>
      <c r="T554" s="8"/>
      <c r="U554" s="9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</row>
    <row r="555" spans="18:40" ht="12.75">
      <c r="R555" s="8"/>
      <c r="S555" s="9"/>
      <c r="T555" s="8"/>
      <c r="U555" s="9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</row>
    <row r="556" spans="18:40" ht="12.75">
      <c r="R556" s="8"/>
      <c r="S556" s="9"/>
      <c r="T556" s="8"/>
      <c r="U556" s="9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</row>
    <row r="557" spans="18:40" ht="12.75">
      <c r="R557" s="8"/>
      <c r="S557" s="9"/>
      <c r="T557" s="8"/>
      <c r="U557" s="9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</row>
    <row r="558" spans="18:40" ht="12.75">
      <c r="R558" s="8"/>
      <c r="S558" s="9"/>
      <c r="T558" s="8"/>
      <c r="U558" s="9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</row>
    <row r="559" spans="18:40" ht="12.75">
      <c r="R559" s="8"/>
      <c r="S559" s="9"/>
      <c r="T559" s="8"/>
      <c r="U559" s="9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</row>
    <row r="560" spans="18:40" ht="12.75">
      <c r="R560" s="8"/>
      <c r="S560" s="9"/>
      <c r="T560" s="8"/>
      <c r="U560" s="9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</row>
    <row r="561" spans="18:40" ht="12.75">
      <c r="R561" s="8"/>
      <c r="S561" s="9"/>
      <c r="T561" s="8"/>
      <c r="U561" s="9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</row>
    <row r="562" spans="18:40" ht="12.75">
      <c r="R562" s="8"/>
      <c r="S562" s="9"/>
      <c r="T562" s="8"/>
      <c r="U562" s="9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</row>
    <row r="563" spans="18:40" ht="12.75">
      <c r="R563" s="8"/>
      <c r="S563" s="9"/>
      <c r="T563" s="8"/>
      <c r="U563" s="9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</row>
    <row r="564" spans="18:40" ht="12.75">
      <c r="R564" s="8"/>
      <c r="S564" s="9"/>
      <c r="T564" s="8"/>
      <c r="U564" s="9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</row>
    <row r="565" spans="18:40" ht="12.75">
      <c r="R565" s="8"/>
      <c r="S565" s="9"/>
      <c r="T565" s="8"/>
      <c r="U565" s="9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</row>
    <row r="566" spans="18:40" ht="12.75">
      <c r="R566" s="8"/>
      <c r="S566" s="9"/>
      <c r="T566" s="8"/>
      <c r="U566" s="9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</row>
    <row r="567" spans="18:40" ht="12.75">
      <c r="R567" s="8"/>
      <c r="S567" s="9"/>
      <c r="T567" s="8"/>
      <c r="U567" s="9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</row>
    <row r="568" spans="18:40" ht="12.75">
      <c r="R568" s="8"/>
      <c r="S568" s="9"/>
      <c r="T568" s="8"/>
      <c r="U568" s="9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</row>
    <row r="569" spans="18:40" ht="12.75">
      <c r="R569" s="8"/>
      <c r="S569" s="9"/>
      <c r="T569" s="8"/>
      <c r="U569" s="9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</row>
    <row r="570" spans="18:40" ht="12.75">
      <c r="R570" s="8"/>
      <c r="S570" s="9"/>
      <c r="T570" s="8"/>
      <c r="U570" s="9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</row>
    <row r="571" spans="18:40" ht="12.75">
      <c r="R571" s="8"/>
      <c r="S571" s="9"/>
      <c r="T571" s="8"/>
      <c r="U571" s="9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</row>
    <row r="572" spans="18:40" ht="12.75">
      <c r="R572" s="8"/>
      <c r="S572" s="9"/>
      <c r="T572" s="8"/>
      <c r="U572" s="9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</row>
    <row r="573" spans="18:40" ht="12.75">
      <c r="R573" s="8"/>
      <c r="S573" s="9"/>
      <c r="T573" s="8"/>
      <c r="U573" s="9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</row>
    <row r="574" spans="18:40" ht="12.75">
      <c r="R574" s="8"/>
      <c r="S574" s="9"/>
      <c r="T574" s="8"/>
      <c r="U574" s="9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</row>
    <row r="575" spans="18:40" ht="12.75">
      <c r="R575" s="8"/>
      <c r="S575" s="9"/>
      <c r="T575" s="8"/>
      <c r="U575" s="9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</row>
    <row r="576" spans="18:40" ht="12.75">
      <c r="R576" s="8"/>
      <c r="S576" s="9"/>
      <c r="T576" s="8"/>
      <c r="U576" s="9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</row>
    <row r="577" spans="18:40" ht="12.75">
      <c r="R577" s="8"/>
      <c r="S577" s="9"/>
      <c r="T577" s="8"/>
      <c r="U577" s="9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</row>
    <row r="578" spans="18:40" ht="12.75">
      <c r="R578" s="8"/>
      <c r="S578" s="9"/>
      <c r="T578" s="8"/>
      <c r="U578" s="9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</row>
    <row r="579" spans="18:40" ht="12.75">
      <c r="R579" s="8"/>
      <c r="S579" s="9"/>
      <c r="T579" s="8"/>
      <c r="U579" s="9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</row>
    <row r="580" spans="18:40" ht="12.75">
      <c r="R580" s="8"/>
      <c r="S580" s="9"/>
      <c r="T580" s="8"/>
      <c r="U580" s="9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</row>
    <row r="581" spans="18:40" ht="12.75">
      <c r="R581" s="8"/>
      <c r="S581" s="9"/>
      <c r="T581" s="8"/>
      <c r="U581" s="9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</row>
    <row r="582" spans="18:40" ht="12.75">
      <c r="R582" s="8"/>
      <c r="S582" s="9"/>
      <c r="T582" s="8"/>
      <c r="U582" s="9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</row>
    <row r="583" spans="18:40" ht="12.75">
      <c r="R583" s="8"/>
      <c r="S583" s="9"/>
      <c r="T583" s="8"/>
      <c r="U583" s="9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</row>
    <row r="584" spans="18:40" ht="12.75">
      <c r="R584" s="8"/>
      <c r="S584" s="9"/>
      <c r="T584" s="8"/>
      <c r="U584" s="9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</row>
    <row r="585" spans="18:40" ht="12.75">
      <c r="R585" s="8"/>
      <c r="S585" s="9"/>
      <c r="T585" s="8"/>
      <c r="U585" s="9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</row>
    <row r="586" spans="18:40" ht="12.75">
      <c r="R586" s="8"/>
      <c r="S586" s="9"/>
      <c r="T586" s="8"/>
      <c r="U586" s="9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</row>
    <row r="587" spans="18:40" ht="12.75">
      <c r="R587" s="8"/>
      <c r="S587" s="9"/>
      <c r="T587" s="8"/>
      <c r="U587" s="9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</row>
    <row r="588" spans="18:40" ht="12.75">
      <c r="R588" s="8"/>
      <c r="S588" s="9"/>
      <c r="T588" s="8"/>
      <c r="U588" s="9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</row>
    <row r="589" spans="18:40" ht="12.75">
      <c r="R589" s="8"/>
      <c r="S589" s="9"/>
      <c r="T589" s="8"/>
      <c r="U589" s="9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</row>
    <row r="590" spans="18:40" ht="12.75">
      <c r="R590" s="8"/>
      <c r="S590" s="9"/>
      <c r="T590" s="8"/>
      <c r="U590" s="9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</row>
    <row r="591" spans="18:40" ht="12.75">
      <c r="R591" s="8"/>
      <c r="S591" s="9"/>
      <c r="T591" s="8"/>
      <c r="U591" s="9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</row>
    <row r="592" spans="18:40" ht="12.75">
      <c r="R592" s="8"/>
      <c r="S592" s="9"/>
      <c r="T592" s="8"/>
      <c r="U592" s="9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</row>
    <row r="593" spans="18:40" ht="12.75">
      <c r="R593" s="8"/>
      <c r="S593" s="9"/>
      <c r="T593" s="8"/>
      <c r="U593" s="9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</row>
    <row r="594" spans="18:40" ht="12.75">
      <c r="R594" s="8"/>
      <c r="S594" s="9"/>
      <c r="T594" s="8"/>
      <c r="U594" s="9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</row>
    <row r="595" spans="18:40" ht="12.75">
      <c r="R595" s="8"/>
      <c r="S595" s="9"/>
      <c r="T595" s="8"/>
      <c r="U595" s="9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</row>
    <row r="596" spans="18:40" ht="12.75">
      <c r="R596" s="8"/>
      <c r="S596" s="9"/>
      <c r="T596" s="8"/>
      <c r="U596" s="9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</row>
    <row r="597" spans="18:40" ht="12.75">
      <c r="R597" s="8"/>
      <c r="S597" s="9"/>
      <c r="T597" s="8"/>
      <c r="U597" s="9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</row>
    <row r="598" spans="18:40" ht="12.75">
      <c r="R598" s="8"/>
      <c r="S598" s="9"/>
      <c r="T598" s="8"/>
      <c r="U598" s="9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</row>
    <row r="599" spans="18:40" ht="12.75">
      <c r="R599" s="8"/>
      <c r="S599" s="9"/>
      <c r="T599" s="8"/>
      <c r="U599" s="9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</row>
    <row r="600" spans="18:40" ht="12.75">
      <c r="R600" s="8"/>
      <c r="S600" s="9"/>
      <c r="T600" s="8"/>
      <c r="U600" s="9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</row>
    <row r="601" spans="18:40" ht="12.75">
      <c r="R601" s="8"/>
      <c r="S601" s="9"/>
      <c r="T601" s="8"/>
      <c r="U601" s="9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</sheetData>
  <sheetProtection/>
  <printOptions/>
  <pageMargins left="0.81" right="0.787401575" top="0.8" bottom="0.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Fiskeridirektoratet</dc:creator>
  <cp:keywords/>
  <dc:description/>
  <cp:lastModifiedBy>mefau</cp:lastModifiedBy>
  <cp:lastPrinted>2006-02-14T07:59:33Z</cp:lastPrinted>
  <dcterms:created xsi:type="dcterms:W3CDTF">2006-02-02T13:47:00Z</dcterms:created>
  <dcterms:modified xsi:type="dcterms:W3CDTF">2009-11-05T08:07:24Z</dcterms:modified>
  <cp:category/>
  <cp:version/>
  <cp:contentType/>
  <cp:contentStatus/>
</cp:coreProperties>
</file>