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Hordaland" sheetId="2" r:id="rId2"/>
  </sheets>
  <definedNames/>
  <calcPr fullCalcOnLoad="1"/>
</workbook>
</file>

<file path=xl/sharedStrings.xml><?xml version="1.0" encoding="utf-8"?>
<sst xmlns="http://schemas.openxmlformats.org/spreadsheetml/2006/main" count="202" uniqueCount="122">
  <si>
    <t>LØNNSOMHETSUNDERSØKELSE FOR SETTEFISKPRODUKSJON</t>
  </si>
  <si>
    <t>FORKLARING</t>
  </si>
  <si>
    <t>Kilde: Fiskeridirektoratet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</si>
  <si>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</si>
  <si>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</si>
  <si>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</si>
  <si>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</si>
  <si>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</si>
  <si>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</si>
  <si>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</si>
  <si>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 mulig</t>
  </si>
  <si>
    <t>for perioden, har vi valgt å foreta en ny gjennomsnittsberegning for alle undersøkelsesårene slik</t>
  </si>
  <si>
    <t>at de nyeste definisjonene er gjeldende.</t>
  </si>
  <si>
    <t>USIKKERHET</t>
  </si>
  <si>
    <t>Utvalget i lønnsomhetsundersøkelsen består av selskaper med forskjellige produksjonsformer.</t>
  </si>
  <si>
    <t>Med det menes at utvalget består av selskaper som kun selger smolt, og selskaper som selger</t>
  </si>
  <si>
    <t>yngel i tillegg til smolten.</t>
  </si>
  <si>
    <t>Yngelen blir solgt til andre selskaper med settefiskproduksjon. Kostnadene i forbindelse med</t>
  </si>
  <si>
    <t>yngelproduksjon er, som følge av kortere produksjonstid, lavere enn kostnadene ved</t>
  </si>
  <si>
    <t>smoltproduksjon.</t>
  </si>
  <si>
    <t>Det har ved gjennomføring av undersøkelsen vært umulig å skille ut kostnader knyttet direkte</t>
  </si>
  <si>
    <t>til produksjon av yngel fra de samlede kostnader.</t>
  </si>
  <si>
    <t xml:space="preserve">Endringer fra år til år kan derfor skyldes utvalgets sammensetning i det enkelte </t>
  </si>
  <si>
    <t>undersøkelsesår, dvs. forholdet mellom de rene smoltprodusenter og selskaper som</t>
  </si>
  <si>
    <t>produserer både smolt og yngel.</t>
  </si>
  <si>
    <t>GJENNOMSNITTSRESULTATER FOR HORDALAND</t>
  </si>
  <si>
    <t>UTVALGET</t>
  </si>
  <si>
    <t>Antall selskaper i undersøkelsen</t>
  </si>
  <si>
    <t>stk</t>
  </si>
  <si>
    <t>%</t>
  </si>
  <si>
    <t>RESULTATREGNSKAP.</t>
  </si>
  <si>
    <t>GJENNOMSNITTSTALL FOR HORDALAND</t>
  </si>
  <si>
    <t xml:space="preserve">   Salgsinntekt av smolt</t>
  </si>
  <si>
    <t>kr</t>
  </si>
  <si>
    <r>
      <t xml:space="preserve">   Salgsinntekt av yngel </t>
    </r>
    <r>
      <rPr>
        <vertAlign val="superscript"/>
        <sz val="10"/>
        <color indexed="8"/>
        <rFont val="Arial"/>
        <family val="2"/>
      </rPr>
      <t>1)</t>
    </r>
  </si>
  <si>
    <r>
      <t xml:space="preserve">   Salgsinntekt av rogn </t>
    </r>
    <r>
      <rPr>
        <vertAlign val="superscript"/>
        <sz val="10"/>
        <color indexed="8"/>
        <rFont val="Arial"/>
        <family val="2"/>
      </rPr>
      <t xml:space="preserve"> 1)</t>
    </r>
  </si>
  <si>
    <t xml:space="preserve">   Forsikringsutbetalinger</t>
  </si>
  <si>
    <t xml:space="preserve">   Annen driftsinntekt</t>
  </si>
  <si>
    <t>SUM DRIFTSINNTEKT</t>
  </si>
  <si>
    <t xml:space="preserve">   Rogn/yngelkostnad</t>
  </si>
  <si>
    <t xml:space="preserve">   Fôrkostnad</t>
  </si>
  <si>
    <t xml:space="preserve">   Forsikringskostnad</t>
  </si>
  <si>
    <r>
      <t xml:space="preserve">   Vaksinasjonskostnad </t>
    </r>
    <r>
      <rPr>
        <vertAlign val="superscript"/>
        <sz val="10"/>
        <color indexed="8"/>
        <rFont val="Arial"/>
        <family val="2"/>
      </rPr>
      <t>2)</t>
    </r>
  </si>
  <si>
    <t xml:space="preserve">   Lønnskostnad inkl. kalk. eierlønn</t>
  </si>
  <si>
    <t xml:space="preserve">   Elektrisitetskostnad</t>
  </si>
  <si>
    <t xml:space="preserve">   Annen driftskostnad</t>
  </si>
  <si>
    <t>SUM DRIFTSKOSTNAD</t>
  </si>
  <si>
    <t>DRIFTSRESULTAT</t>
  </si>
  <si>
    <t xml:space="preserve">   Finansinntekter</t>
  </si>
  <si>
    <t xml:space="preserve">   Finanskostnader</t>
  </si>
  <si>
    <t>ORD.RESULTAT FØR SKATTEKOSTNAD</t>
  </si>
  <si>
    <t>1) Før 1994 var salgsinntekter av rogn og yngel ikke spesifisert, men inngikk i posten salgsinntekt av smolt.</t>
  </si>
  <si>
    <t>2) Før 1997 var vaksinasjonskostnad ikke spesifisert, men inngikk i posten annen driftskostnad.</t>
  </si>
  <si>
    <t>BALANSEREGNSKAP</t>
  </si>
  <si>
    <t>Eiendeler:</t>
  </si>
  <si>
    <t xml:space="preserve">   Finansielle anleggsmidler</t>
  </si>
  <si>
    <t>SUM ANLEGGSMIDLER</t>
  </si>
  <si>
    <t xml:space="preserve">   Fordringer og investeringer</t>
  </si>
  <si>
    <t xml:space="preserve">   Kontanter og bankinnskudd</t>
  </si>
  <si>
    <t xml:space="preserve">SUM OMLØPSMIDLER </t>
  </si>
  <si>
    <t>SUM EIENDELER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</si>
  <si>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4)</t>
    </r>
  </si>
  <si>
    <t>Sum langsiktig gjeld</t>
  </si>
  <si>
    <t xml:space="preserve">   Gjeld til kredittinstitusjoner</t>
  </si>
  <si>
    <t xml:space="preserve">   Leverandørgjeld</t>
  </si>
  <si>
    <t xml:space="preserve">  Annen kortsiktig gjeld</t>
  </si>
  <si>
    <t>Sum kortsiktig gjeld</t>
  </si>
  <si>
    <t>SUM GJELD:</t>
  </si>
  <si>
    <t>SUM GJELD OG EGENKAPITAL:</t>
  </si>
  <si>
    <t>3) Før 1999 var beholdning av vaksine ikke spesifisert.</t>
  </si>
  <si>
    <t>4) Før 1992 er betingende skattfrie avsetninger ført på denne posten.</t>
  </si>
  <si>
    <t>Salg av smolt</t>
  </si>
  <si>
    <r>
      <t xml:space="preserve">Salg av yngel </t>
    </r>
    <r>
      <rPr>
        <vertAlign val="superscript"/>
        <sz val="10"/>
        <color indexed="8"/>
        <rFont val="Arial"/>
        <family val="2"/>
      </rPr>
      <t>5)</t>
    </r>
  </si>
  <si>
    <r>
      <t xml:space="preserve">Salg av rogn </t>
    </r>
    <r>
      <rPr>
        <vertAlign val="superscript"/>
        <sz val="10"/>
        <color indexed="8"/>
        <rFont val="Arial"/>
        <family val="2"/>
      </rPr>
      <t>5)</t>
    </r>
  </si>
  <si>
    <t>Utnyttelsesgrad</t>
  </si>
  <si>
    <t>Antall årsverk</t>
  </si>
  <si>
    <t>Produksjonsverdi</t>
  </si>
  <si>
    <t>Kalk. rente på egenkapitalen</t>
  </si>
  <si>
    <t>Kalk. avskrivninger (Blandet prinsipp)</t>
  </si>
  <si>
    <t>Lønnsevne</t>
  </si>
  <si>
    <t xml:space="preserve">5) Før 1994 var salg av rogn og yngel ikke spesifisert. 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</si>
  <si>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</si>
  <si>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</si>
  <si>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</si>
  <si>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</si>
  <si>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</si>
  <si>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</si>
  <si>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</si>
  <si>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</si>
  <si>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tidligere undersøkelser (rapporter).</t>
  </si>
  <si>
    <t>Dette medfører at vedlagte resultater ikke her helt identisk med resultater offentliggjort i</t>
  </si>
  <si>
    <t xml:space="preserve">   Beholdningsendring rogn og yngel (+/-) (beregnet)</t>
  </si>
  <si>
    <t xml:space="preserve">   Historiske avskrivninger (beregnet)</t>
  </si>
  <si>
    <t xml:space="preserve">   Varige driftsmidler (beregnet)</t>
  </si>
  <si>
    <t xml:space="preserve">   Beholdningsverdi fôrlager per 31.12.</t>
  </si>
  <si>
    <t xml:space="preserve">   Beholdningsverdi rogn/yngel per 31.12. (beregnet)</t>
  </si>
  <si>
    <r>
      <t xml:space="preserve">   Beholdningsverdi vaksine per 31.12. </t>
    </r>
    <r>
      <rPr>
        <vertAlign val="superscript"/>
        <sz val="10"/>
        <color indexed="8"/>
        <rFont val="Arial"/>
        <family val="2"/>
      </rPr>
      <t>3)</t>
    </r>
  </si>
  <si>
    <t>SUM EGENKAPITAL (beregnet)</t>
  </si>
  <si>
    <t>SALG OG ANDRE BEREGNEDE LØNNSOMHETSMÅL</t>
  </si>
  <si>
    <t>Salg av fisk per årsverk</t>
  </si>
  <si>
    <t>Salgspris per stk solgt smolt</t>
  </si>
  <si>
    <t>Salgspris per stk solgt yngel</t>
  </si>
  <si>
    <t>Produksjonsverdi per årsverk</t>
  </si>
  <si>
    <t>Lønnsevne per årsverk</t>
  </si>
  <si>
    <t>BEREGNEDE NØKKELTALL</t>
  </si>
  <si>
    <t>Overskuddsgrad</t>
  </si>
  <si>
    <t>BEREGNEDE KOSTNADER PER STK SOLGT FISK</t>
  </si>
  <si>
    <t>PRODUKSJONSKOSTNAD PER STK</t>
  </si>
  <si>
    <t>Rogn og yngelkostnad per stk</t>
  </si>
  <si>
    <t>Fôrkostnad per stk</t>
  </si>
  <si>
    <t>Forsikringskostnad per stk</t>
  </si>
  <si>
    <r>
      <t xml:space="preserve">Vaksinasjonskostnad per stk </t>
    </r>
    <r>
      <rPr>
        <vertAlign val="superscript"/>
        <sz val="10"/>
        <color indexed="8"/>
        <rFont val="Arial"/>
        <family val="2"/>
      </rPr>
      <t>2)</t>
    </r>
  </si>
  <si>
    <t>Lønnskostnad per stk</t>
  </si>
  <si>
    <t>Historiske avskrivninger per stk</t>
  </si>
  <si>
    <t>Elektrisitetskostnad per stk</t>
  </si>
  <si>
    <t>Annen driftskostnad per stk</t>
  </si>
  <si>
    <t>Netto rentekostnad per stk</t>
  </si>
  <si>
    <t>Tillatelse</t>
  </si>
  <si>
    <t>Antall tillatelser i undersøkelsen</t>
  </si>
  <si>
    <t>Oppdatert: 3. desember 2009</t>
  </si>
  <si>
    <t xml:space="preserve">   Netto finanskostnad</t>
  </si>
  <si>
    <t>Salgspris per stk solgt yngel og smolt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</si>
</sst>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49" fontId="9" fillId="33" borderId="10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1" fontId="10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11" fillId="33" borderId="11" xfId="0" applyFont="1" applyFill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0" fillId="0" borderId="16" xfId="0" applyNumberFormat="1" applyFont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02.00390625" style="11" bestFit="1" customWidth="1"/>
    <col min="2" max="16384" width="11.421875" style="11" customWidth="1"/>
  </cols>
  <sheetData>
    <row r="1" spans="1:24" s="2" customFormat="1" ht="18">
      <c r="A1" s="1" t="s">
        <v>0</v>
      </c>
      <c r="C1" s="3"/>
      <c r="D1" s="4"/>
      <c r="E1" s="5"/>
      <c r="F1" s="4"/>
      <c r="G1" s="4"/>
      <c r="H1" s="4"/>
      <c r="I1" s="4"/>
      <c r="J1" s="4"/>
      <c r="K1" s="3"/>
      <c r="L1" s="4"/>
      <c r="M1" s="3"/>
      <c r="N1" s="4"/>
      <c r="P1" s="4"/>
      <c r="R1" s="4"/>
      <c r="T1" s="4"/>
      <c r="V1" s="4"/>
      <c r="X1" s="4"/>
    </row>
    <row r="2" spans="1:24" s="2" customFormat="1" ht="18">
      <c r="A2" s="6" t="s">
        <v>1</v>
      </c>
      <c r="C2" s="3"/>
      <c r="D2" s="4"/>
      <c r="E2" s="5"/>
      <c r="F2" s="4"/>
      <c r="G2" s="4"/>
      <c r="H2" s="4"/>
      <c r="I2" s="4"/>
      <c r="J2" s="4"/>
      <c r="K2" s="3"/>
      <c r="L2" s="4"/>
      <c r="M2" s="3"/>
      <c r="N2" s="4"/>
      <c r="P2" s="4"/>
      <c r="R2" s="4"/>
      <c r="T2" s="4"/>
      <c r="V2" s="4"/>
      <c r="X2" s="4"/>
    </row>
    <row r="3" spans="1:32" s="7" customFormat="1" ht="12.75">
      <c r="A3" s="7" t="s">
        <v>2</v>
      </c>
      <c r="C3" s="8"/>
      <c r="D3" s="9"/>
      <c r="E3" s="8"/>
      <c r="F3" s="9"/>
      <c r="G3" s="8"/>
      <c r="H3" s="9"/>
      <c r="I3" s="8"/>
      <c r="J3" s="9"/>
      <c r="K3" s="8"/>
      <c r="L3" s="9"/>
      <c r="M3" s="10"/>
      <c r="N3" s="9"/>
      <c r="O3" s="9"/>
      <c r="P3" s="9"/>
      <c r="Q3" s="9"/>
      <c r="R3" s="9"/>
      <c r="S3" s="8"/>
      <c r="T3" s="9"/>
      <c r="U3" s="8"/>
      <c r="V3" s="9"/>
      <c r="X3" s="9"/>
      <c r="Z3" s="9"/>
      <c r="AB3" s="9"/>
      <c r="AD3" s="9"/>
      <c r="AF3" s="9"/>
    </row>
    <row r="4" spans="1:24" ht="14.25">
      <c r="A4" s="29" t="s">
        <v>119</v>
      </c>
      <c r="C4" s="12"/>
      <c r="D4" s="13"/>
      <c r="E4" s="14"/>
      <c r="F4" s="13"/>
      <c r="G4" s="13"/>
      <c r="H4" s="13"/>
      <c r="I4" s="13"/>
      <c r="J4" s="13"/>
      <c r="K4" s="12"/>
      <c r="L4" s="13"/>
      <c r="M4" s="12"/>
      <c r="N4" s="13"/>
      <c r="P4" s="13"/>
      <c r="R4" s="13"/>
      <c r="T4" s="13"/>
      <c r="V4" s="13"/>
      <c r="X4" s="13"/>
    </row>
    <row r="5" spans="1:24" ht="14.25">
      <c r="A5" s="7"/>
      <c r="C5" s="12"/>
      <c r="D5" s="13"/>
      <c r="E5" s="14"/>
      <c r="F5" s="13"/>
      <c r="G5" s="13"/>
      <c r="H5" s="13"/>
      <c r="I5" s="13"/>
      <c r="J5" s="13"/>
      <c r="K5" s="12"/>
      <c r="L5" s="13"/>
      <c r="M5" s="12"/>
      <c r="N5" s="13"/>
      <c r="P5" s="13"/>
      <c r="R5" s="13"/>
      <c r="T5" s="13"/>
      <c r="V5" s="13"/>
      <c r="X5" s="13"/>
    </row>
    <row r="7" ht="15">
      <c r="A7" s="15" t="s">
        <v>3</v>
      </c>
    </row>
    <row r="8" ht="15">
      <c r="A8" s="11" t="s">
        <v>4</v>
      </c>
    </row>
    <row r="9" ht="15">
      <c r="A9" s="16" t="s">
        <v>5</v>
      </c>
    </row>
    <row r="11" ht="15">
      <c r="A11" s="15" t="s">
        <v>6</v>
      </c>
    </row>
    <row r="12" ht="14.25">
      <c r="A12" s="11" t="s">
        <v>7</v>
      </c>
    </row>
    <row r="13" ht="14.25">
      <c r="A13" s="11" t="s">
        <v>8</v>
      </c>
    </row>
    <row r="15" ht="15">
      <c r="A15" s="15" t="s">
        <v>9</v>
      </c>
    </row>
    <row r="16" ht="14.25">
      <c r="A16" s="11" t="s">
        <v>10</v>
      </c>
    </row>
    <row r="17" ht="14.25">
      <c r="A17" s="11" t="s">
        <v>11</v>
      </c>
    </row>
    <row r="18" ht="14.25">
      <c r="A18" s="11" t="s">
        <v>12</v>
      </c>
    </row>
    <row r="20" s="16" customFormat="1" ht="15">
      <c r="A20" s="16" t="s">
        <v>90</v>
      </c>
    </row>
    <row r="21" s="16" customFormat="1" ht="15">
      <c r="A21" s="16" t="s">
        <v>89</v>
      </c>
    </row>
    <row r="23" ht="15">
      <c r="A23" s="15" t="s">
        <v>13</v>
      </c>
    </row>
    <row r="24" ht="14.25">
      <c r="A24" s="11" t="s">
        <v>14</v>
      </c>
    </row>
    <row r="25" ht="14.25">
      <c r="A25" s="11" t="s">
        <v>15</v>
      </c>
    </row>
    <row r="26" ht="14.25">
      <c r="A26" s="11" t="s">
        <v>16</v>
      </c>
    </row>
    <row r="28" ht="14.25">
      <c r="A28" s="11" t="s">
        <v>17</v>
      </c>
    </row>
    <row r="29" ht="14.25">
      <c r="A29" s="11" t="s">
        <v>18</v>
      </c>
    </row>
    <row r="30" ht="14.25">
      <c r="A30" s="11" t="s">
        <v>19</v>
      </c>
    </row>
    <row r="32" ht="14.25">
      <c r="A32" s="11" t="s">
        <v>20</v>
      </c>
    </row>
    <row r="33" ht="14.25">
      <c r="A33" s="11" t="s">
        <v>21</v>
      </c>
    </row>
    <row r="35" s="16" customFormat="1" ht="15">
      <c r="A35" s="16" t="s">
        <v>22</v>
      </c>
    </row>
    <row r="36" s="16" customFormat="1" ht="15">
      <c r="A36" s="16" t="s">
        <v>23</v>
      </c>
    </row>
    <row r="37" s="16" customFormat="1" ht="15">
      <c r="A37" s="16" t="s">
        <v>24</v>
      </c>
    </row>
    <row r="38" s="16" customFormat="1" ht="15"/>
    <row r="39" s="16" customFormat="1" ht="15"/>
  </sheetData>
  <sheetProtection/>
  <printOptions/>
  <pageMargins left="0.58" right="0.59" top="0.79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3.28125" style="7" customWidth="1"/>
    <col min="2" max="2" width="3.140625" style="7" customWidth="1"/>
    <col min="3" max="11" width="10.7109375" style="7" customWidth="1"/>
    <col min="12" max="12" width="10.421875" style="22" customWidth="1"/>
    <col min="13" max="21" width="10.7109375" style="22" customWidth="1"/>
    <col min="22" max="16384" width="11.57421875" style="7" customWidth="1"/>
  </cols>
  <sheetData>
    <row r="1" spans="1:21" ht="20.25">
      <c r="A1" s="17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6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7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29" t="str">
        <f>Forklaring!A4</f>
        <v>Oppdatert: 3. desember 2009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3:21" ht="12.7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3:21" ht="12.7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12" ht="15">
      <c r="A7" s="18" t="s">
        <v>26</v>
      </c>
      <c r="B7" s="19"/>
      <c r="L7" s="21"/>
    </row>
    <row r="8" spans="1:21" ht="12.75">
      <c r="A8" s="30"/>
      <c r="B8" s="31"/>
      <c r="C8" s="36">
        <v>2008</v>
      </c>
      <c r="D8" s="36">
        <v>2007</v>
      </c>
      <c r="E8" s="36">
        <v>2006</v>
      </c>
      <c r="F8" s="36">
        <v>2005</v>
      </c>
      <c r="G8" s="36">
        <v>2004</v>
      </c>
      <c r="H8" s="36">
        <v>2003</v>
      </c>
      <c r="I8" s="36">
        <v>2002</v>
      </c>
      <c r="J8" s="36">
        <v>2001</v>
      </c>
      <c r="K8" s="36">
        <v>2000</v>
      </c>
      <c r="L8" s="36">
        <v>1999</v>
      </c>
      <c r="M8" s="36">
        <v>1998</v>
      </c>
      <c r="N8" s="36">
        <v>1997</v>
      </c>
      <c r="O8" s="36">
        <v>1996</v>
      </c>
      <c r="P8" s="36">
        <v>1995</v>
      </c>
      <c r="Q8" s="36">
        <v>1994</v>
      </c>
      <c r="R8" s="36">
        <v>1993</v>
      </c>
      <c r="S8" s="36">
        <v>1992</v>
      </c>
      <c r="T8" s="36">
        <v>1991</v>
      </c>
      <c r="U8" s="36">
        <v>1990</v>
      </c>
    </row>
    <row r="9" spans="1:21" ht="12.75">
      <c r="A9" s="32" t="s">
        <v>27</v>
      </c>
      <c r="B9" s="33" t="s">
        <v>28</v>
      </c>
      <c r="C9" s="37">
        <v>17</v>
      </c>
      <c r="D9" s="37">
        <v>18</v>
      </c>
      <c r="E9" s="37">
        <v>15</v>
      </c>
      <c r="F9" s="38">
        <v>16</v>
      </c>
      <c r="G9" s="38">
        <v>18</v>
      </c>
      <c r="H9" s="38">
        <v>19</v>
      </c>
      <c r="I9" s="38">
        <v>19</v>
      </c>
      <c r="J9" s="37">
        <v>23</v>
      </c>
      <c r="K9" s="37">
        <v>21</v>
      </c>
      <c r="L9" s="39">
        <v>19</v>
      </c>
      <c r="M9" s="39">
        <v>19</v>
      </c>
      <c r="N9" s="40">
        <v>19</v>
      </c>
      <c r="O9" s="40">
        <v>23</v>
      </c>
      <c r="P9" s="40">
        <v>23</v>
      </c>
      <c r="Q9" s="40">
        <v>21</v>
      </c>
      <c r="R9" s="40">
        <v>20</v>
      </c>
      <c r="S9" s="40">
        <v>17</v>
      </c>
      <c r="T9" s="40">
        <v>15</v>
      </c>
      <c r="U9" s="40">
        <v>18</v>
      </c>
    </row>
    <row r="10" spans="1:21" s="20" customFormat="1" ht="12.75">
      <c r="A10" s="34" t="s">
        <v>118</v>
      </c>
      <c r="B10" s="35" t="s">
        <v>28</v>
      </c>
      <c r="C10" s="41">
        <v>23</v>
      </c>
      <c r="D10" s="41">
        <v>26</v>
      </c>
      <c r="E10" s="41">
        <v>23</v>
      </c>
      <c r="F10" s="41">
        <v>25</v>
      </c>
      <c r="G10" s="41">
        <v>27</v>
      </c>
      <c r="H10" s="41">
        <v>29</v>
      </c>
      <c r="I10" s="41">
        <v>29</v>
      </c>
      <c r="J10" s="41">
        <v>33</v>
      </c>
      <c r="K10" s="41">
        <v>29</v>
      </c>
      <c r="L10" s="42">
        <v>26</v>
      </c>
      <c r="M10" s="42">
        <v>26</v>
      </c>
      <c r="N10" s="42">
        <v>21</v>
      </c>
      <c r="O10" s="42">
        <v>31</v>
      </c>
      <c r="P10" s="42">
        <v>24</v>
      </c>
      <c r="Q10" s="42">
        <v>21</v>
      </c>
      <c r="R10" s="42">
        <v>20</v>
      </c>
      <c r="S10" s="42">
        <v>17</v>
      </c>
      <c r="T10" s="42">
        <v>15</v>
      </c>
      <c r="U10" s="42">
        <v>18</v>
      </c>
    </row>
    <row r="11" spans="1:12" ht="12.75">
      <c r="A11" s="20"/>
      <c r="B11" s="20"/>
      <c r="C11" s="20"/>
      <c r="D11" s="20"/>
      <c r="E11" s="20"/>
      <c r="F11" s="20"/>
      <c r="G11" s="20"/>
      <c r="H11" s="20"/>
      <c r="I11" s="20"/>
      <c r="L11" s="21"/>
    </row>
    <row r="12" spans="1:12" ht="15">
      <c r="A12" s="18" t="s">
        <v>30</v>
      </c>
      <c r="B12" s="24"/>
      <c r="L12" s="21"/>
    </row>
    <row r="13" spans="1:12" ht="14.25">
      <c r="A13" s="25" t="s">
        <v>31</v>
      </c>
      <c r="B13" s="24"/>
      <c r="L13" s="21"/>
    </row>
    <row r="14" spans="1:21" ht="12.75">
      <c r="A14" s="30"/>
      <c r="B14" s="43"/>
      <c r="C14" s="36">
        <v>2008</v>
      </c>
      <c r="D14" s="36">
        <v>2007</v>
      </c>
      <c r="E14" s="36">
        <v>2006</v>
      </c>
      <c r="F14" s="36">
        <v>2005</v>
      </c>
      <c r="G14" s="36">
        <v>2004</v>
      </c>
      <c r="H14" s="36">
        <v>2003</v>
      </c>
      <c r="I14" s="36">
        <v>2002</v>
      </c>
      <c r="J14" s="36">
        <v>2001</v>
      </c>
      <c r="K14" s="36">
        <v>2000</v>
      </c>
      <c r="L14" s="36">
        <v>1999</v>
      </c>
      <c r="M14" s="36">
        <v>1998</v>
      </c>
      <c r="N14" s="36">
        <v>1997</v>
      </c>
      <c r="O14" s="36">
        <v>1996</v>
      </c>
      <c r="P14" s="36">
        <v>1995</v>
      </c>
      <c r="Q14" s="36">
        <v>1994</v>
      </c>
      <c r="R14" s="36">
        <v>1993</v>
      </c>
      <c r="S14" s="36">
        <v>1992</v>
      </c>
      <c r="T14" s="36">
        <v>1991</v>
      </c>
      <c r="U14" s="36">
        <v>1990</v>
      </c>
    </row>
    <row r="15" spans="1:21" ht="12.75">
      <c r="A15" s="32" t="s">
        <v>32</v>
      </c>
      <c r="B15" s="33" t="s">
        <v>33</v>
      </c>
      <c r="C15" s="40">
        <v>15225214.0588235</v>
      </c>
      <c r="D15" s="40">
        <v>14336516.8888889</v>
      </c>
      <c r="E15" s="40">
        <v>13143689</v>
      </c>
      <c r="F15" s="40">
        <v>10764408</v>
      </c>
      <c r="G15" s="40">
        <v>9039123</v>
      </c>
      <c r="H15" s="40">
        <v>8272338</v>
      </c>
      <c r="I15" s="40">
        <v>9902342</v>
      </c>
      <c r="J15" s="40">
        <v>8210913</v>
      </c>
      <c r="K15" s="40">
        <v>8428772</v>
      </c>
      <c r="L15" s="40">
        <v>6005977</v>
      </c>
      <c r="M15" s="40">
        <v>5132733</v>
      </c>
      <c r="N15" s="40">
        <v>5378809</v>
      </c>
      <c r="O15" s="40">
        <v>5614193</v>
      </c>
      <c r="P15" s="40">
        <v>6533643</v>
      </c>
      <c r="Q15" s="40">
        <v>5152421</v>
      </c>
      <c r="R15" s="40">
        <v>6723785</v>
      </c>
      <c r="S15" s="40">
        <v>4751551</v>
      </c>
      <c r="T15" s="40">
        <v>4220227</v>
      </c>
      <c r="U15" s="40">
        <v>3920946</v>
      </c>
    </row>
    <row r="16" spans="1:21" ht="14.25">
      <c r="A16" s="32" t="s">
        <v>34</v>
      </c>
      <c r="B16" s="33" t="s">
        <v>33</v>
      </c>
      <c r="C16" s="40">
        <v>2479844.64705882</v>
      </c>
      <c r="D16" s="40">
        <v>1800437.05555556</v>
      </c>
      <c r="E16" s="40">
        <v>998515</v>
      </c>
      <c r="F16" s="40">
        <v>641549</v>
      </c>
      <c r="G16" s="40">
        <v>794027</v>
      </c>
      <c r="H16" s="40">
        <v>1140705</v>
      </c>
      <c r="I16" s="40">
        <v>1278053</v>
      </c>
      <c r="J16" s="40">
        <v>1387429</v>
      </c>
      <c r="K16" s="40">
        <v>1413922</v>
      </c>
      <c r="L16" s="40">
        <v>1092105</v>
      </c>
      <c r="M16" s="40">
        <v>947503</v>
      </c>
      <c r="N16" s="40">
        <v>505980</v>
      </c>
      <c r="O16" s="40">
        <v>1263440</v>
      </c>
      <c r="P16" s="40">
        <v>802002</v>
      </c>
      <c r="Q16" s="40">
        <v>467513</v>
      </c>
      <c r="R16" s="40"/>
      <c r="S16" s="40"/>
      <c r="T16" s="40"/>
      <c r="U16" s="40"/>
    </row>
    <row r="17" spans="1:21" ht="14.25">
      <c r="A17" s="32" t="s">
        <v>35</v>
      </c>
      <c r="B17" s="33" t="s">
        <v>33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13690</v>
      </c>
      <c r="J17" s="40">
        <v>0</v>
      </c>
      <c r="K17" s="40">
        <v>3524</v>
      </c>
      <c r="L17" s="46">
        <v>0</v>
      </c>
      <c r="M17" s="40">
        <v>0</v>
      </c>
      <c r="N17" s="40">
        <v>0</v>
      </c>
      <c r="O17" s="40">
        <v>314087</v>
      </c>
      <c r="P17" s="40">
        <v>0</v>
      </c>
      <c r="Q17" s="40">
        <v>0</v>
      </c>
      <c r="R17" s="40"/>
      <c r="S17" s="40"/>
      <c r="T17" s="40"/>
      <c r="U17" s="40"/>
    </row>
    <row r="18" spans="1:21" ht="12.75">
      <c r="A18" s="32" t="s">
        <v>36</v>
      </c>
      <c r="B18" s="33" t="s">
        <v>33</v>
      </c>
      <c r="C18" s="40">
        <v>0</v>
      </c>
      <c r="D18" s="40">
        <v>216286.333333333</v>
      </c>
      <c r="E18" s="40">
        <v>0</v>
      </c>
      <c r="F18" s="40">
        <v>22959</v>
      </c>
      <c r="G18" s="40">
        <v>192344</v>
      </c>
      <c r="H18" s="40">
        <v>124425</v>
      </c>
      <c r="I18" s="40">
        <v>235202</v>
      </c>
      <c r="J18" s="40">
        <v>281911</v>
      </c>
      <c r="K18" s="40">
        <v>663827</v>
      </c>
      <c r="L18" s="46">
        <v>287369</v>
      </c>
      <c r="M18" s="40">
        <v>72980</v>
      </c>
      <c r="N18" s="40">
        <v>250009</v>
      </c>
      <c r="O18" s="40">
        <v>29582</v>
      </c>
      <c r="P18" s="40">
        <v>34033</v>
      </c>
      <c r="Q18" s="40">
        <v>36353</v>
      </c>
      <c r="R18" s="40">
        <v>40721</v>
      </c>
      <c r="S18" s="40">
        <v>400393</v>
      </c>
      <c r="T18" s="40">
        <v>320131</v>
      </c>
      <c r="U18" s="40">
        <v>202857</v>
      </c>
    </row>
    <row r="19" spans="1:21" ht="12.75">
      <c r="A19" s="32" t="s">
        <v>37</v>
      </c>
      <c r="B19" s="33" t="s">
        <v>33</v>
      </c>
      <c r="C19" s="40">
        <v>344656.529411765</v>
      </c>
      <c r="D19" s="40">
        <v>194811.444444444</v>
      </c>
      <c r="E19" s="40">
        <v>241956</v>
      </c>
      <c r="F19" s="40">
        <v>156907</v>
      </c>
      <c r="G19" s="40">
        <v>140209</v>
      </c>
      <c r="H19" s="40">
        <v>84690</v>
      </c>
      <c r="I19" s="40">
        <v>248892</v>
      </c>
      <c r="J19" s="40">
        <v>34582</v>
      </c>
      <c r="K19" s="40">
        <v>39947</v>
      </c>
      <c r="L19" s="46">
        <v>25806</v>
      </c>
      <c r="M19" s="40">
        <v>73662</v>
      </c>
      <c r="N19" s="40">
        <v>88120</v>
      </c>
      <c r="O19" s="40">
        <v>130548</v>
      </c>
      <c r="P19" s="40">
        <v>241419</v>
      </c>
      <c r="Q19" s="40">
        <v>66960</v>
      </c>
      <c r="R19" s="40">
        <v>219089</v>
      </c>
      <c r="S19" s="40">
        <v>100705</v>
      </c>
      <c r="T19" s="40">
        <v>302999</v>
      </c>
      <c r="U19" s="40">
        <v>16354</v>
      </c>
    </row>
    <row r="20" spans="1:21" ht="12.75">
      <c r="A20" s="44" t="s">
        <v>38</v>
      </c>
      <c r="B20" s="33" t="s">
        <v>33</v>
      </c>
      <c r="C20" s="47">
        <f aca="true" t="shared" si="0" ref="C20:U20">SUM(C15:C19)</f>
        <v>18049715.235294085</v>
      </c>
      <c r="D20" s="47">
        <f t="shared" si="0"/>
        <v>16548051.722222235</v>
      </c>
      <c r="E20" s="47">
        <f t="shared" si="0"/>
        <v>14384160</v>
      </c>
      <c r="F20" s="47">
        <f t="shared" si="0"/>
        <v>11585823</v>
      </c>
      <c r="G20" s="47">
        <f t="shared" si="0"/>
        <v>10165703</v>
      </c>
      <c r="H20" s="47">
        <f t="shared" si="0"/>
        <v>9622158</v>
      </c>
      <c r="I20" s="47">
        <f t="shared" si="0"/>
        <v>11678179</v>
      </c>
      <c r="J20" s="47">
        <f t="shared" si="0"/>
        <v>9914835</v>
      </c>
      <c r="K20" s="47">
        <f t="shared" si="0"/>
        <v>10549992</v>
      </c>
      <c r="L20" s="47">
        <f t="shared" si="0"/>
        <v>7411257</v>
      </c>
      <c r="M20" s="47">
        <f t="shared" si="0"/>
        <v>6226878</v>
      </c>
      <c r="N20" s="47">
        <f t="shared" si="0"/>
        <v>6222918</v>
      </c>
      <c r="O20" s="47">
        <f t="shared" si="0"/>
        <v>7351850</v>
      </c>
      <c r="P20" s="47">
        <f t="shared" si="0"/>
        <v>7611097</v>
      </c>
      <c r="Q20" s="47">
        <f t="shared" si="0"/>
        <v>5723247</v>
      </c>
      <c r="R20" s="47">
        <f t="shared" si="0"/>
        <v>6983595</v>
      </c>
      <c r="S20" s="47">
        <f t="shared" si="0"/>
        <v>5252649</v>
      </c>
      <c r="T20" s="47">
        <f t="shared" si="0"/>
        <v>4843357</v>
      </c>
      <c r="U20" s="47">
        <f t="shared" si="0"/>
        <v>4140157</v>
      </c>
    </row>
    <row r="21" spans="1:21" ht="12.75">
      <c r="A21" s="32" t="s">
        <v>39</v>
      </c>
      <c r="B21" s="33" t="s">
        <v>33</v>
      </c>
      <c r="C21" s="40">
        <v>4216012</v>
      </c>
      <c r="D21" s="40">
        <v>2934121.33333333</v>
      </c>
      <c r="E21" s="40">
        <v>2410401</v>
      </c>
      <c r="F21" s="40">
        <v>2034637</v>
      </c>
      <c r="G21" s="40">
        <v>1610327</v>
      </c>
      <c r="H21" s="40">
        <v>1868247</v>
      </c>
      <c r="I21" s="40">
        <v>2431278</v>
      </c>
      <c r="J21" s="40">
        <v>2219647</v>
      </c>
      <c r="K21" s="40">
        <v>1703973</v>
      </c>
      <c r="L21" s="40">
        <v>908858</v>
      </c>
      <c r="M21" s="40">
        <v>789309</v>
      </c>
      <c r="N21" s="40">
        <v>1061431</v>
      </c>
      <c r="O21" s="40">
        <v>1788792</v>
      </c>
      <c r="P21" s="40">
        <v>1130957</v>
      </c>
      <c r="Q21" s="40">
        <v>874673</v>
      </c>
      <c r="R21" s="40">
        <v>937047</v>
      </c>
      <c r="S21" s="40">
        <v>900432</v>
      </c>
      <c r="T21" s="40">
        <v>669128</v>
      </c>
      <c r="U21" s="40">
        <v>826283</v>
      </c>
    </row>
    <row r="22" spans="1:21" ht="12.75">
      <c r="A22" s="32" t="s">
        <v>40</v>
      </c>
      <c r="B22" s="33" t="s">
        <v>33</v>
      </c>
      <c r="C22" s="40">
        <v>1592313.64705882</v>
      </c>
      <c r="D22" s="40">
        <v>1685273.11111111</v>
      </c>
      <c r="E22" s="40">
        <v>1761047</v>
      </c>
      <c r="F22" s="40">
        <v>1295969</v>
      </c>
      <c r="G22" s="40">
        <v>1387944</v>
      </c>
      <c r="H22" s="40">
        <v>1369808</v>
      </c>
      <c r="I22" s="40">
        <v>1398097</v>
      </c>
      <c r="J22" s="40">
        <v>1154878</v>
      </c>
      <c r="K22" s="40">
        <v>1178657</v>
      </c>
      <c r="L22" s="40">
        <v>1205254</v>
      </c>
      <c r="M22" s="40">
        <v>1040316</v>
      </c>
      <c r="N22" s="40">
        <v>849524</v>
      </c>
      <c r="O22" s="40">
        <v>953556</v>
      </c>
      <c r="P22" s="40">
        <v>750646</v>
      </c>
      <c r="Q22" s="40">
        <v>640630</v>
      </c>
      <c r="R22" s="40">
        <v>604377</v>
      </c>
      <c r="S22" s="40">
        <v>704951</v>
      </c>
      <c r="T22" s="40">
        <v>571534</v>
      </c>
      <c r="U22" s="40">
        <v>757511</v>
      </c>
    </row>
    <row r="23" spans="1:21" ht="12.75">
      <c r="A23" s="32" t="s">
        <v>41</v>
      </c>
      <c r="B23" s="33" t="s">
        <v>33</v>
      </c>
      <c r="C23" s="40">
        <v>159792.058823529</v>
      </c>
      <c r="D23" s="40">
        <v>188555.055555556</v>
      </c>
      <c r="E23" s="40">
        <v>222981</v>
      </c>
      <c r="F23" s="40">
        <v>214364</v>
      </c>
      <c r="G23" s="40">
        <v>235519</v>
      </c>
      <c r="H23" s="40">
        <v>226312</v>
      </c>
      <c r="I23" s="40">
        <v>233544</v>
      </c>
      <c r="J23" s="40">
        <v>191417</v>
      </c>
      <c r="K23" s="40">
        <v>202717</v>
      </c>
      <c r="L23" s="40">
        <v>150591</v>
      </c>
      <c r="M23" s="40">
        <v>127936</v>
      </c>
      <c r="N23" s="40">
        <v>107280</v>
      </c>
      <c r="O23" s="40">
        <v>147491</v>
      </c>
      <c r="P23" s="40">
        <v>146983</v>
      </c>
      <c r="Q23" s="40">
        <v>185446</v>
      </c>
      <c r="R23" s="40">
        <v>178007</v>
      </c>
      <c r="S23" s="40">
        <v>147524</v>
      </c>
      <c r="T23" s="40">
        <v>181713</v>
      </c>
      <c r="U23" s="40">
        <v>153551</v>
      </c>
    </row>
    <row r="24" spans="1:21" ht="14.25">
      <c r="A24" s="32" t="s">
        <v>42</v>
      </c>
      <c r="B24" s="33" t="s">
        <v>33</v>
      </c>
      <c r="C24" s="40">
        <v>3255721.23529412</v>
      </c>
      <c r="D24" s="40">
        <v>1534829.5</v>
      </c>
      <c r="E24" s="40">
        <v>1379140</v>
      </c>
      <c r="F24" s="40">
        <v>1139755</v>
      </c>
      <c r="G24" s="40">
        <v>1059813</v>
      </c>
      <c r="H24" s="40">
        <v>1065042</v>
      </c>
      <c r="I24" s="40">
        <v>977720</v>
      </c>
      <c r="J24" s="40">
        <v>950069</v>
      </c>
      <c r="K24" s="40">
        <v>837903</v>
      </c>
      <c r="L24" s="40">
        <v>526027</v>
      </c>
      <c r="M24" s="40">
        <v>540190</v>
      </c>
      <c r="N24" s="40">
        <v>404894</v>
      </c>
      <c r="O24" s="40"/>
      <c r="P24" s="40"/>
      <c r="Q24" s="40"/>
      <c r="R24" s="40"/>
      <c r="S24" s="40"/>
      <c r="T24" s="40"/>
      <c r="U24" s="40"/>
    </row>
    <row r="25" spans="1:21" ht="12.75">
      <c r="A25" s="32" t="s">
        <v>91</v>
      </c>
      <c r="B25" s="33" t="s">
        <v>33</v>
      </c>
      <c r="C25" s="40">
        <v>867748.470588235</v>
      </c>
      <c r="D25" s="40">
        <v>625937.888888889</v>
      </c>
      <c r="E25" s="40">
        <v>278019</v>
      </c>
      <c r="F25" s="40">
        <v>-420309</v>
      </c>
      <c r="G25" s="40">
        <v>-375193</v>
      </c>
      <c r="H25" s="40">
        <v>479421</v>
      </c>
      <c r="I25" s="40">
        <v>341367</v>
      </c>
      <c r="J25" s="40">
        <v>215145</v>
      </c>
      <c r="K25" s="40">
        <v>-610468</v>
      </c>
      <c r="L25" s="40">
        <v>706011</v>
      </c>
      <c r="M25" s="40">
        <v>-123794</v>
      </c>
      <c r="N25" s="40">
        <v>-123813</v>
      </c>
      <c r="O25" s="40">
        <v>151010</v>
      </c>
      <c r="P25" s="40">
        <v>-366108</v>
      </c>
      <c r="Q25" s="40">
        <v>608781</v>
      </c>
      <c r="R25" s="40">
        <v>-26700</v>
      </c>
      <c r="S25" s="40">
        <v>701278</v>
      </c>
      <c r="T25" s="40">
        <v>-529660</v>
      </c>
      <c r="U25" s="40">
        <v>74258</v>
      </c>
    </row>
    <row r="26" spans="1:21" ht="12.75">
      <c r="A26" s="32" t="s">
        <v>43</v>
      </c>
      <c r="B26" s="33" t="s">
        <v>33</v>
      </c>
      <c r="C26" s="40">
        <v>2678392.05882353</v>
      </c>
      <c r="D26" s="40">
        <v>2550341.88888889</v>
      </c>
      <c r="E26" s="40">
        <v>2375090</v>
      </c>
      <c r="F26" s="40">
        <v>2045248</v>
      </c>
      <c r="G26" s="40">
        <v>1808940</v>
      </c>
      <c r="H26" s="40">
        <v>1829464</v>
      </c>
      <c r="I26" s="40">
        <v>1896095</v>
      </c>
      <c r="J26" s="40">
        <v>1759273</v>
      </c>
      <c r="K26" s="40">
        <v>1541753</v>
      </c>
      <c r="L26" s="40">
        <v>1359121</v>
      </c>
      <c r="M26" s="40">
        <v>1131700</v>
      </c>
      <c r="N26" s="40">
        <v>1146110</v>
      </c>
      <c r="O26" s="40">
        <v>1184155</v>
      </c>
      <c r="P26" s="40">
        <v>1128984</v>
      </c>
      <c r="Q26" s="40">
        <v>936598</v>
      </c>
      <c r="R26" s="40">
        <v>989404</v>
      </c>
      <c r="S26" s="40">
        <v>809748</v>
      </c>
      <c r="T26" s="40">
        <v>807025</v>
      </c>
      <c r="U26" s="40">
        <v>800028</v>
      </c>
    </row>
    <row r="27" spans="1:21" ht="12.75">
      <c r="A27" s="32" t="s">
        <v>92</v>
      </c>
      <c r="B27" s="33" t="s">
        <v>33</v>
      </c>
      <c r="C27" s="40">
        <v>834150.705882353</v>
      </c>
      <c r="D27" s="40">
        <v>657554.333333333</v>
      </c>
      <c r="E27" s="40">
        <v>711779</v>
      </c>
      <c r="F27" s="40">
        <v>804322</v>
      </c>
      <c r="G27" s="40">
        <v>849768</v>
      </c>
      <c r="H27" s="40">
        <v>916043</v>
      </c>
      <c r="I27" s="40">
        <v>886373</v>
      </c>
      <c r="J27" s="40">
        <v>713201</v>
      </c>
      <c r="K27" s="40">
        <v>658623</v>
      </c>
      <c r="L27" s="40">
        <v>497194</v>
      </c>
      <c r="M27" s="40">
        <v>427577</v>
      </c>
      <c r="N27" s="40">
        <v>380810</v>
      </c>
      <c r="O27" s="40">
        <v>433854</v>
      </c>
      <c r="P27" s="40">
        <v>421288</v>
      </c>
      <c r="Q27" s="40">
        <v>449717</v>
      </c>
      <c r="R27" s="40">
        <v>521787</v>
      </c>
      <c r="S27" s="40">
        <v>452588</v>
      </c>
      <c r="T27" s="40">
        <v>470315</v>
      </c>
      <c r="U27" s="40">
        <v>429224</v>
      </c>
    </row>
    <row r="28" spans="1:21" ht="12.75">
      <c r="A28" s="32" t="s">
        <v>44</v>
      </c>
      <c r="B28" s="33" t="s">
        <v>33</v>
      </c>
      <c r="C28" s="40">
        <v>512229.352941176</v>
      </c>
      <c r="D28" s="40">
        <v>425824.055555556</v>
      </c>
      <c r="E28" s="40">
        <v>598353</v>
      </c>
      <c r="F28" s="40">
        <v>364404</v>
      </c>
      <c r="G28" s="40">
        <v>329093</v>
      </c>
      <c r="H28" s="40">
        <v>405439</v>
      </c>
      <c r="I28" s="40">
        <v>300664</v>
      </c>
      <c r="J28" s="40">
        <v>281386</v>
      </c>
      <c r="K28" s="40">
        <v>272062</v>
      </c>
      <c r="L28" s="40">
        <v>198475</v>
      </c>
      <c r="M28" s="40">
        <v>210444</v>
      </c>
      <c r="N28" s="40">
        <v>211681</v>
      </c>
      <c r="O28" s="40">
        <v>187088</v>
      </c>
      <c r="P28" s="40">
        <v>159701</v>
      </c>
      <c r="Q28" s="40">
        <v>124862</v>
      </c>
      <c r="R28" s="40">
        <v>128597</v>
      </c>
      <c r="S28" s="40">
        <v>124612</v>
      </c>
      <c r="T28" s="40">
        <v>104844</v>
      </c>
      <c r="U28" s="40">
        <v>97359</v>
      </c>
    </row>
    <row r="29" spans="1:21" ht="12.75">
      <c r="A29" s="32" t="s">
        <v>45</v>
      </c>
      <c r="B29" s="33" t="s">
        <v>33</v>
      </c>
      <c r="C29" s="40">
        <v>3124036.70588235</v>
      </c>
      <c r="D29" s="40">
        <v>2693304.22222222</v>
      </c>
      <c r="E29" s="40">
        <v>2380455</v>
      </c>
      <c r="F29" s="40">
        <v>2349854</v>
      </c>
      <c r="G29" s="40">
        <v>2034475</v>
      </c>
      <c r="H29" s="40">
        <v>2298973</v>
      </c>
      <c r="I29" s="40">
        <v>2171089</v>
      </c>
      <c r="J29" s="40">
        <v>1827756</v>
      </c>
      <c r="K29" s="40">
        <v>2125593</v>
      </c>
      <c r="L29" s="40">
        <v>1801251</v>
      </c>
      <c r="M29" s="40">
        <v>1227011</v>
      </c>
      <c r="N29" s="40">
        <v>1386187</v>
      </c>
      <c r="O29" s="40">
        <v>1655982</v>
      </c>
      <c r="P29" s="40">
        <v>1501072</v>
      </c>
      <c r="Q29" s="40">
        <v>1188790</v>
      </c>
      <c r="R29" s="40">
        <v>1191609</v>
      </c>
      <c r="S29" s="40">
        <v>1177086</v>
      </c>
      <c r="T29" s="40">
        <v>1308625</v>
      </c>
      <c r="U29" s="40">
        <v>987225</v>
      </c>
    </row>
    <row r="30" spans="1:21" ht="12.75">
      <c r="A30" s="44" t="s">
        <v>46</v>
      </c>
      <c r="B30" s="33" t="s">
        <v>33</v>
      </c>
      <c r="C30" s="47">
        <f aca="true" t="shared" si="1" ref="C30:U30">C21+C22+C23+C24-C25+C26+C27+C28+C29</f>
        <v>15504899.294117643</v>
      </c>
      <c r="D30" s="47">
        <f t="shared" si="1"/>
        <v>12043865.611111106</v>
      </c>
      <c r="E30" s="47">
        <f t="shared" si="1"/>
        <v>11561227</v>
      </c>
      <c r="F30" s="47">
        <f t="shared" si="1"/>
        <v>10668862</v>
      </c>
      <c r="G30" s="47">
        <f t="shared" si="1"/>
        <v>9691072</v>
      </c>
      <c r="H30" s="47">
        <f t="shared" si="1"/>
        <v>9499907</v>
      </c>
      <c r="I30" s="47">
        <f t="shared" si="1"/>
        <v>9953493</v>
      </c>
      <c r="J30" s="47">
        <f t="shared" si="1"/>
        <v>8882482</v>
      </c>
      <c r="K30" s="47">
        <f t="shared" si="1"/>
        <v>9131749</v>
      </c>
      <c r="L30" s="47">
        <f t="shared" si="1"/>
        <v>5940760</v>
      </c>
      <c r="M30" s="47">
        <f t="shared" si="1"/>
        <v>5618277</v>
      </c>
      <c r="N30" s="47">
        <f t="shared" si="1"/>
        <v>5671730</v>
      </c>
      <c r="O30" s="47">
        <f t="shared" si="1"/>
        <v>6199908</v>
      </c>
      <c r="P30" s="47">
        <f t="shared" si="1"/>
        <v>5605739</v>
      </c>
      <c r="Q30" s="47">
        <f t="shared" si="1"/>
        <v>3791935</v>
      </c>
      <c r="R30" s="47">
        <f t="shared" si="1"/>
        <v>4577528</v>
      </c>
      <c r="S30" s="47">
        <f t="shared" si="1"/>
        <v>3615663</v>
      </c>
      <c r="T30" s="47">
        <f t="shared" si="1"/>
        <v>4642844</v>
      </c>
      <c r="U30" s="47">
        <f t="shared" si="1"/>
        <v>3976923</v>
      </c>
    </row>
    <row r="31" spans="1:21" ht="12.75">
      <c r="A31" s="44" t="s">
        <v>47</v>
      </c>
      <c r="B31" s="33" t="s">
        <v>33</v>
      </c>
      <c r="C31" s="47">
        <f aca="true" t="shared" si="2" ref="C31:U31">C20-C30</f>
        <v>2544815.9411764424</v>
      </c>
      <c r="D31" s="47">
        <f t="shared" si="2"/>
        <v>4504186.111111129</v>
      </c>
      <c r="E31" s="47">
        <f t="shared" si="2"/>
        <v>2822933</v>
      </c>
      <c r="F31" s="47">
        <f t="shared" si="2"/>
        <v>916961</v>
      </c>
      <c r="G31" s="47">
        <f t="shared" si="2"/>
        <v>474631</v>
      </c>
      <c r="H31" s="47">
        <f t="shared" si="2"/>
        <v>122251</v>
      </c>
      <c r="I31" s="47">
        <f t="shared" si="2"/>
        <v>1724686</v>
      </c>
      <c r="J31" s="47">
        <f t="shared" si="2"/>
        <v>1032353</v>
      </c>
      <c r="K31" s="47">
        <f t="shared" si="2"/>
        <v>1418243</v>
      </c>
      <c r="L31" s="47">
        <f t="shared" si="2"/>
        <v>1470497</v>
      </c>
      <c r="M31" s="47">
        <f t="shared" si="2"/>
        <v>608601</v>
      </c>
      <c r="N31" s="47">
        <f t="shared" si="2"/>
        <v>551188</v>
      </c>
      <c r="O31" s="47">
        <f t="shared" si="2"/>
        <v>1151942</v>
      </c>
      <c r="P31" s="47">
        <f t="shared" si="2"/>
        <v>2005358</v>
      </c>
      <c r="Q31" s="47">
        <f t="shared" si="2"/>
        <v>1931312</v>
      </c>
      <c r="R31" s="47">
        <f t="shared" si="2"/>
        <v>2406067</v>
      </c>
      <c r="S31" s="47">
        <f t="shared" si="2"/>
        <v>1636986</v>
      </c>
      <c r="T31" s="47">
        <f t="shared" si="2"/>
        <v>200513</v>
      </c>
      <c r="U31" s="47">
        <f t="shared" si="2"/>
        <v>163234</v>
      </c>
    </row>
    <row r="32" spans="1:21" ht="12.75">
      <c r="A32" s="32" t="s">
        <v>48</v>
      </c>
      <c r="B32" s="33" t="s">
        <v>33</v>
      </c>
      <c r="C32" s="40">
        <v>453946.294117647</v>
      </c>
      <c r="D32" s="40">
        <v>163442.722222222</v>
      </c>
      <c r="E32" s="40">
        <v>344682</v>
      </c>
      <c r="F32" s="40">
        <v>143241</v>
      </c>
      <c r="G32" s="40">
        <v>47755</v>
      </c>
      <c r="H32" s="40">
        <v>126562</v>
      </c>
      <c r="I32" s="40">
        <v>91649</v>
      </c>
      <c r="J32" s="40">
        <v>95249</v>
      </c>
      <c r="K32" s="40">
        <v>114264</v>
      </c>
      <c r="L32" s="40">
        <v>246284</v>
      </c>
      <c r="M32" s="40">
        <v>256423</v>
      </c>
      <c r="N32" s="40">
        <v>133500</v>
      </c>
      <c r="O32" s="40">
        <v>109235</v>
      </c>
      <c r="P32" s="40">
        <v>124374</v>
      </c>
      <c r="Q32" s="40">
        <v>231390</v>
      </c>
      <c r="R32" s="40">
        <v>127684</v>
      </c>
      <c r="S32" s="40">
        <v>195475</v>
      </c>
      <c r="T32" s="40">
        <v>304263</v>
      </c>
      <c r="U32" s="40">
        <v>309454</v>
      </c>
    </row>
    <row r="33" spans="1:21" ht="12.75">
      <c r="A33" s="32" t="s">
        <v>49</v>
      </c>
      <c r="B33" s="33" t="s">
        <v>33</v>
      </c>
      <c r="C33" s="40">
        <v>564461.941176471</v>
      </c>
      <c r="D33" s="40">
        <v>400636.944444444</v>
      </c>
      <c r="E33" s="40">
        <v>431280</v>
      </c>
      <c r="F33" s="40">
        <v>342244</v>
      </c>
      <c r="G33" s="40">
        <v>283889</v>
      </c>
      <c r="H33" s="40">
        <v>438732</v>
      </c>
      <c r="I33" s="40">
        <v>510242</v>
      </c>
      <c r="J33" s="40">
        <v>471737</v>
      </c>
      <c r="K33" s="40">
        <v>497783</v>
      </c>
      <c r="L33" s="40">
        <v>351247</v>
      </c>
      <c r="M33" s="40">
        <v>214227</v>
      </c>
      <c r="N33" s="40">
        <v>187435</v>
      </c>
      <c r="O33" s="40">
        <v>238083</v>
      </c>
      <c r="P33" s="40">
        <v>333590</v>
      </c>
      <c r="Q33" s="40">
        <v>422591</v>
      </c>
      <c r="R33" s="40">
        <v>610618</v>
      </c>
      <c r="S33" s="40">
        <v>693190</v>
      </c>
      <c r="T33" s="40">
        <v>723518</v>
      </c>
      <c r="U33" s="40">
        <v>684822</v>
      </c>
    </row>
    <row r="34" spans="1:21" ht="12.75">
      <c r="A34" s="32" t="s">
        <v>120</v>
      </c>
      <c r="B34" s="33" t="s">
        <v>33</v>
      </c>
      <c r="C34" s="40">
        <f>C33-C32</f>
        <v>110515.64705882396</v>
      </c>
      <c r="D34" s="40">
        <f aca="true" t="shared" si="3" ref="D34:U34">D33-D32</f>
        <v>237194.222222222</v>
      </c>
      <c r="E34" s="40">
        <f t="shared" si="3"/>
        <v>86598</v>
      </c>
      <c r="F34" s="40">
        <f t="shared" si="3"/>
        <v>199003</v>
      </c>
      <c r="G34" s="40">
        <f t="shared" si="3"/>
        <v>236134</v>
      </c>
      <c r="H34" s="40">
        <f t="shared" si="3"/>
        <v>312170</v>
      </c>
      <c r="I34" s="40">
        <f t="shared" si="3"/>
        <v>418593</v>
      </c>
      <c r="J34" s="40">
        <f t="shared" si="3"/>
        <v>376488</v>
      </c>
      <c r="K34" s="40">
        <f t="shared" si="3"/>
        <v>383519</v>
      </c>
      <c r="L34" s="40">
        <f t="shared" si="3"/>
        <v>104963</v>
      </c>
      <c r="M34" s="40">
        <f t="shared" si="3"/>
        <v>-42196</v>
      </c>
      <c r="N34" s="40">
        <f t="shared" si="3"/>
        <v>53935</v>
      </c>
      <c r="O34" s="40">
        <f t="shared" si="3"/>
        <v>128848</v>
      </c>
      <c r="P34" s="40">
        <f t="shared" si="3"/>
        <v>209216</v>
      </c>
      <c r="Q34" s="40">
        <f t="shared" si="3"/>
        <v>191201</v>
      </c>
      <c r="R34" s="40">
        <f t="shared" si="3"/>
        <v>482934</v>
      </c>
      <c r="S34" s="40">
        <f t="shared" si="3"/>
        <v>497715</v>
      </c>
      <c r="T34" s="40">
        <f t="shared" si="3"/>
        <v>419255</v>
      </c>
      <c r="U34" s="40">
        <f t="shared" si="3"/>
        <v>375368</v>
      </c>
    </row>
    <row r="35" spans="1:21" ht="12.75">
      <c r="A35" s="45" t="s">
        <v>50</v>
      </c>
      <c r="B35" s="35" t="s">
        <v>33</v>
      </c>
      <c r="C35" s="47">
        <f aca="true" t="shared" si="4" ref="C35:U35">C31+C32-C33</f>
        <v>2434300.294117619</v>
      </c>
      <c r="D35" s="47">
        <f t="shared" si="4"/>
        <v>4266991.888888907</v>
      </c>
      <c r="E35" s="47">
        <f t="shared" si="4"/>
        <v>2736335</v>
      </c>
      <c r="F35" s="47">
        <f t="shared" si="4"/>
        <v>717958</v>
      </c>
      <c r="G35" s="47">
        <f t="shared" si="4"/>
        <v>238497</v>
      </c>
      <c r="H35" s="47">
        <f t="shared" si="4"/>
        <v>-189919</v>
      </c>
      <c r="I35" s="47">
        <f t="shared" si="4"/>
        <v>1306093</v>
      </c>
      <c r="J35" s="47">
        <f t="shared" si="4"/>
        <v>655865</v>
      </c>
      <c r="K35" s="47">
        <f t="shared" si="4"/>
        <v>1034724</v>
      </c>
      <c r="L35" s="47">
        <f t="shared" si="4"/>
        <v>1365534</v>
      </c>
      <c r="M35" s="47">
        <f t="shared" si="4"/>
        <v>650797</v>
      </c>
      <c r="N35" s="47">
        <f t="shared" si="4"/>
        <v>497253</v>
      </c>
      <c r="O35" s="47">
        <f t="shared" si="4"/>
        <v>1023094</v>
      </c>
      <c r="P35" s="47">
        <f t="shared" si="4"/>
        <v>1796142</v>
      </c>
      <c r="Q35" s="47">
        <f t="shared" si="4"/>
        <v>1740111</v>
      </c>
      <c r="R35" s="47">
        <f t="shared" si="4"/>
        <v>1923133</v>
      </c>
      <c r="S35" s="47">
        <f t="shared" si="4"/>
        <v>1139271</v>
      </c>
      <c r="T35" s="47">
        <f t="shared" si="4"/>
        <v>-218742</v>
      </c>
      <c r="U35" s="47">
        <f t="shared" si="4"/>
        <v>-212134</v>
      </c>
    </row>
    <row r="36" spans="1:21" ht="12.75">
      <c r="A36" s="27" t="s">
        <v>51</v>
      </c>
      <c r="B36" s="1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12.75">
      <c r="A37" s="27" t="s">
        <v>52</v>
      </c>
      <c r="B37" s="1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12.75">
      <c r="A38" s="23"/>
      <c r="B38" s="19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12" ht="15">
      <c r="A39" s="18" t="s">
        <v>53</v>
      </c>
      <c r="B39" s="24"/>
      <c r="L39" s="21"/>
    </row>
    <row r="40" spans="1:12" ht="14.25">
      <c r="A40" s="25" t="s">
        <v>31</v>
      </c>
      <c r="B40" s="24"/>
      <c r="L40" s="21"/>
    </row>
    <row r="41" spans="1:21" ht="12.75">
      <c r="A41" s="48" t="s">
        <v>54</v>
      </c>
      <c r="B41" s="43"/>
      <c r="C41" s="36">
        <v>2008</v>
      </c>
      <c r="D41" s="36">
        <v>2007</v>
      </c>
      <c r="E41" s="36">
        <v>2006</v>
      </c>
      <c r="F41" s="36">
        <v>2005</v>
      </c>
      <c r="G41" s="36">
        <v>2004</v>
      </c>
      <c r="H41" s="36">
        <v>2003</v>
      </c>
      <c r="I41" s="36">
        <v>2002</v>
      </c>
      <c r="J41" s="36">
        <v>2001</v>
      </c>
      <c r="K41" s="36">
        <v>2000</v>
      </c>
      <c r="L41" s="36">
        <v>1999</v>
      </c>
      <c r="M41" s="36">
        <v>1998</v>
      </c>
      <c r="N41" s="36">
        <v>1997</v>
      </c>
      <c r="O41" s="36">
        <v>1996</v>
      </c>
      <c r="P41" s="36">
        <v>1995</v>
      </c>
      <c r="Q41" s="36">
        <v>1994</v>
      </c>
      <c r="R41" s="36">
        <v>1993</v>
      </c>
      <c r="S41" s="36">
        <v>1992</v>
      </c>
      <c r="T41" s="36">
        <v>1991</v>
      </c>
      <c r="U41" s="36">
        <v>1990</v>
      </c>
    </row>
    <row r="42" spans="1:21" ht="12.75">
      <c r="A42" s="32" t="s">
        <v>93</v>
      </c>
      <c r="B42" s="33" t="s">
        <v>33</v>
      </c>
      <c r="C42" s="40">
        <v>9646811.5625</v>
      </c>
      <c r="D42" s="40">
        <v>7577712.47058824</v>
      </c>
      <c r="E42" s="40">
        <v>5062226</v>
      </c>
      <c r="F42" s="40">
        <v>5944463</v>
      </c>
      <c r="G42" s="40">
        <v>6885161</v>
      </c>
      <c r="H42" s="40">
        <v>7371210</v>
      </c>
      <c r="I42" s="40">
        <v>7973903</v>
      </c>
      <c r="J42" s="40">
        <v>7367329</v>
      </c>
      <c r="K42" s="40">
        <v>6445368</v>
      </c>
      <c r="L42" s="40">
        <v>4707201</v>
      </c>
      <c r="M42" s="40">
        <v>4210935</v>
      </c>
      <c r="N42" s="40">
        <v>3913299</v>
      </c>
      <c r="O42" s="40">
        <v>3752553</v>
      </c>
      <c r="P42" s="40">
        <v>4241237</v>
      </c>
      <c r="Q42" s="40">
        <v>4517824</v>
      </c>
      <c r="R42" s="40">
        <v>5097661</v>
      </c>
      <c r="S42" s="40">
        <v>5152023</v>
      </c>
      <c r="T42" s="40">
        <v>4475081</v>
      </c>
      <c r="U42" s="40">
        <v>5305469</v>
      </c>
    </row>
    <row r="43" spans="1:21" ht="12.75">
      <c r="A43" s="32" t="s">
        <v>55</v>
      </c>
      <c r="B43" s="33" t="s">
        <v>33</v>
      </c>
      <c r="C43" s="40">
        <v>462576.5</v>
      </c>
      <c r="D43" s="40">
        <v>308240.470588235</v>
      </c>
      <c r="E43" s="40">
        <v>98549</v>
      </c>
      <c r="F43" s="40">
        <v>696363</v>
      </c>
      <c r="G43" s="40">
        <v>727611</v>
      </c>
      <c r="H43" s="40">
        <v>458645</v>
      </c>
      <c r="I43" s="40">
        <v>622658</v>
      </c>
      <c r="J43" s="40">
        <v>811678</v>
      </c>
      <c r="K43" s="40">
        <v>1084955</v>
      </c>
      <c r="L43" s="40">
        <v>723587</v>
      </c>
      <c r="M43" s="40">
        <v>809348</v>
      </c>
      <c r="N43" s="40">
        <v>554547</v>
      </c>
      <c r="O43" s="40">
        <v>639692</v>
      </c>
      <c r="P43" s="40">
        <v>397617</v>
      </c>
      <c r="Q43" s="40">
        <v>1194958</v>
      </c>
      <c r="R43" s="40">
        <v>2071742</v>
      </c>
      <c r="S43" s="40">
        <v>1575634</v>
      </c>
      <c r="T43" s="40">
        <v>885882</v>
      </c>
      <c r="U43" s="40">
        <v>563462</v>
      </c>
    </row>
    <row r="44" spans="1:21" ht="12.75">
      <c r="A44" s="44" t="s">
        <v>56</v>
      </c>
      <c r="B44" s="33" t="s">
        <v>33</v>
      </c>
      <c r="C44" s="47">
        <f aca="true" t="shared" si="5" ref="C44:U44">SUM(C42:C43)</f>
        <v>10109388.0625</v>
      </c>
      <c r="D44" s="47">
        <f t="shared" si="5"/>
        <v>7885952.941176475</v>
      </c>
      <c r="E44" s="47">
        <f t="shared" si="5"/>
        <v>5160775</v>
      </c>
      <c r="F44" s="47">
        <f t="shared" si="5"/>
        <v>6640826</v>
      </c>
      <c r="G44" s="47">
        <f t="shared" si="5"/>
        <v>7612772</v>
      </c>
      <c r="H44" s="47">
        <f t="shared" si="5"/>
        <v>7829855</v>
      </c>
      <c r="I44" s="47">
        <f t="shared" si="5"/>
        <v>8596561</v>
      </c>
      <c r="J44" s="47">
        <f t="shared" si="5"/>
        <v>8179007</v>
      </c>
      <c r="K44" s="47">
        <f t="shared" si="5"/>
        <v>7530323</v>
      </c>
      <c r="L44" s="47">
        <f t="shared" si="5"/>
        <v>5430788</v>
      </c>
      <c r="M44" s="47">
        <f t="shared" si="5"/>
        <v>5020283</v>
      </c>
      <c r="N44" s="47">
        <f t="shared" si="5"/>
        <v>4467846</v>
      </c>
      <c r="O44" s="47">
        <f t="shared" si="5"/>
        <v>4392245</v>
      </c>
      <c r="P44" s="47">
        <f t="shared" si="5"/>
        <v>4638854</v>
      </c>
      <c r="Q44" s="47">
        <f t="shared" si="5"/>
        <v>5712782</v>
      </c>
      <c r="R44" s="47">
        <f t="shared" si="5"/>
        <v>7169403</v>
      </c>
      <c r="S44" s="47">
        <f t="shared" si="5"/>
        <v>6727657</v>
      </c>
      <c r="T44" s="47">
        <f t="shared" si="5"/>
        <v>5360963</v>
      </c>
      <c r="U44" s="47">
        <f t="shared" si="5"/>
        <v>5868931</v>
      </c>
    </row>
    <row r="45" spans="1:21" ht="12.75">
      <c r="A45" s="32" t="s">
        <v>94</v>
      </c>
      <c r="B45" s="33" t="s">
        <v>33</v>
      </c>
      <c r="C45" s="40">
        <v>57469.75</v>
      </c>
      <c r="D45" s="40">
        <v>55600.5882352941</v>
      </c>
      <c r="E45" s="40">
        <v>44731</v>
      </c>
      <c r="F45" s="40">
        <v>46509</v>
      </c>
      <c r="G45" s="40">
        <v>53967</v>
      </c>
      <c r="H45" s="40">
        <v>42596</v>
      </c>
      <c r="I45" s="40">
        <v>51628</v>
      </c>
      <c r="J45" s="40">
        <v>40543</v>
      </c>
      <c r="K45" s="40">
        <v>59630</v>
      </c>
      <c r="L45" s="40">
        <v>48060</v>
      </c>
      <c r="M45" s="40">
        <v>66708</v>
      </c>
      <c r="N45" s="40">
        <v>60614</v>
      </c>
      <c r="O45" s="40">
        <v>40189</v>
      </c>
      <c r="P45" s="40">
        <v>47610</v>
      </c>
      <c r="Q45" s="40">
        <v>27292</v>
      </c>
      <c r="R45" s="40">
        <v>12219</v>
      </c>
      <c r="S45" s="40">
        <v>3972</v>
      </c>
      <c r="T45" s="40">
        <v>22136</v>
      </c>
      <c r="U45" s="40">
        <v>8694</v>
      </c>
    </row>
    <row r="46" spans="1:21" ht="12.75">
      <c r="A46" s="32" t="s">
        <v>95</v>
      </c>
      <c r="B46" s="33" t="s">
        <v>33</v>
      </c>
      <c r="C46" s="40">
        <v>5494696.9375</v>
      </c>
      <c r="D46" s="40">
        <v>3474690.70588235</v>
      </c>
      <c r="E46" s="40">
        <v>3038738</v>
      </c>
      <c r="F46" s="40">
        <v>2372694</v>
      </c>
      <c r="G46" s="40">
        <v>2749291</v>
      </c>
      <c r="H46" s="40">
        <v>3905904</v>
      </c>
      <c r="I46" s="40">
        <v>3138982</v>
      </c>
      <c r="J46" s="40">
        <v>2617002</v>
      </c>
      <c r="K46" s="40">
        <v>2866396</v>
      </c>
      <c r="L46" s="40">
        <v>3067938</v>
      </c>
      <c r="M46" s="40">
        <v>2421728</v>
      </c>
      <c r="N46" s="40">
        <v>2391931</v>
      </c>
      <c r="O46" s="40">
        <v>2493751</v>
      </c>
      <c r="P46" s="40">
        <v>1923050</v>
      </c>
      <c r="Q46" s="40">
        <v>2570619</v>
      </c>
      <c r="R46" s="40">
        <v>2523925</v>
      </c>
      <c r="S46" s="40">
        <v>2615309</v>
      </c>
      <c r="T46" s="40">
        <v>2071208</v>
      </c>
      <c r="U46" s="40">
        <v>2577144</v>
      </c>
    </row>
    <row r="47" spans="1:21" ht="14.25">
      <c r="A47" s="32" t="s">
        <v>96</v>
      </c>
      <c r="B47" s="33" t="s">
        <v>33</v>
      </c>
      <c r="C47" s="40">
        <v>244156.25</v>
      </c>
      <c r="D47" s="40">
        <v>153988.705882353</v>
      </c>
      <c r="E47" s="40">
        <v>36231</v>
      </c>
      <c r="F47" s="40">
        <v>43263</v>
      </c>
      <c r="G47" s="40">
        <v>51655</v>
      </c>
      <c r="H47" s="40">
        <v>62296</v>
      </c>
      <c r="I47" s="40">
        <v>86273</v>
      </c>
      <c r="J47" s="40">
        <v>112113</v>
      </c>
      <c r="K47" s="40">
        <v>32426</v>
      </c>
      <c r="L47" s="40">
        <v>92334</v>
      </c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2.75">
      <c r="A48" s="32" t="s">
        <v>57</v>
      </c>
      <c r="B48" s="33" t="s">
        <v>33</v>
      </c>
      <c r="C48" s="40">
        <v>3325588.1875</v>
      </c>
      <c r="D48" s="40">
        <v>3285300.23529412</v>
      </c>
      <c r="E48" s="40">
        <v>3152892</v>
      </c>
      <c r="F48" s="40">
        <v>1947046</v>
      </c>
      <c r="G48" s="40">
        <v>3513365</v>
      </c>
      <c r="H48" s="40">
        <v>3877015</v>
      </c>
      <c r="I48" s="40">
        <v>2988512</v>
      </c>
      <c r="J48" s="40">
        <v>2613578</v>
      </c>
      <c r="K48" s="40">
        <v>2041491</v>
      </c>
      <c r="L48" s="40">
        <v>861645</v>
      </c>
      <c r="M48" s="40">
        <v>756123</v>
      </c>
      <c r="N48" s="40">
        <v>1064312</v>
      </c>
      <c r="O48" s="40">
        <v>1602989</v>
      </c>
      <c r="P48" s="40">
        <v>1308656</v>
      </c>
      <c r="Q48" s="40">
        <v>1025998</v>
      </c>
      <c r="R48" s="40">
        <v>1951618</v>
      </c>
      <c r="S48" s="40">
        <v>1274977</v>
      </c>
      <c r="T48" s="40">
        <v>1605913</v>
      </c>
      <c r="U48" s="40">
        <v>880864</v>
      </c>
    </row>
    <row r="49" spans="1:21" ht="12.75">
      <c r="A49" s="32" t="s">
        <v>58</v>
      </c>
      <c r="B49" s="33" t="s">
        <v>33</v>
      </c>
      <c r="C49" s="40">
        <v>4009911.75</v>
      </c>
      <c r="D49" s="40">
        <v>4661721.58823529</v>
      </c>
      <c r="E49" s="40">
        <v>4997255</v>
      </c>
      <c r="F49" s="40">
        <v>2330191</v>
      </c>
      <c r="G49" s="40">
        <v>936122</v>
      </c>
      <c r="H49" s="40">
        <v>895662</v>
      </c>
      <c r="I49" s="40">
        <v>1580723</v>
      </c>
      <c r="J49" s="40">
        <v>1024964</v>
      </c>
      <c r="K49" s="40">
        <v>1438135</v>
      </c>
      <c r="L49" s="40">
        <v>1404937</v>
      </c>
      <c r="M49" s="40">
        <v>932991</v>
      </c>
      <c r="N49" s="40">
        <v>882984</v>
      </c>
      <c r="O49" s="40">
        <v>979901</v>
      </c>
      <c r="P49" s="40">
        <v>788415</v>
      </c>
      <c r="Q49" s="40">
        <v>715462</v>
      </c>
      <c r="R49" s="40">
        <v>810043</v>
      </c>
      <c r="S49" s="40">
        <v>836780</v>
      </c>
      <c r="T49" s="40">
        <v>1631488</v>
      </c>
      <c r="U49" s="40">
        <v>1914668</v>
      </c>
    </row>
    <row r="50" spans="1:21" ht="12.75">
      <c r="A50" s="44" t="s">
        <v>59</v>
      </c>
      <c r="B50" s="33" t="s">
        <v>33</v>
      </c>
      <c r="C50" s="50">
        <f aca="true" t="shared" si="6" ref="C50:U50">SUM(C45:C49)</f>
        <v>13131822.875</v>
      </c>
      <c r="D50" s="50">
        <f t="shared" si="6"/>
        <v>11631301.823529407</v>
      </c>
      <c r="E50" s="50">
        <f t="shared" si="6"/>
        <v>11269847</v>
      </c>
      <c r="F50" s="50">
        <f t="shared" si="6"/>
        <v>6739703</v>
      </c>
      <c r="G50" s="50">
        <f t="shared" si="6"/>
        <v>7304400</v>
      </c>
      <c r="H50" s="50">
        <f t="shared" si="6"/>
        <v>8783473</v>
      </c>
      <c r="I50" s="50">
        <f t="shared" si="6"/>
        <v>7846118</v>
      </c>
      <c r="J50" s="50">
        <f t="shared" si="6"/>
        <v>6408200</v>
      </c>
      <c r="K50" s="50">
        <f t="shared" si="6"/>
        <v>6438078</v>
      </c>
      <c r="L50" s="50">
        <f t="shared" si="6"/>
        <v>5474914</v>
      </c>
      <c r="M50" s="50">
        <f t="shared" si="6"/>
        <v>4177550</v>
      </c>
      <c r="N50" s="50">
        <f t="shared" si="6"/>
        <v>4399841</v>
      </c>
      <c r="O50" s="50">
        <f t="shared" si="6"/>
        <v>5116830</v>
      </c>
      <c r="P50" s="50">
        <f t="shared" si="6"/>
        <v>4067731</v>
      </c>
      <c r="Q50" s="50">
        <f t="shared" si="6"/>
        <v>4339371</v>
      </c>
      <c r="R50" s="50">
        <f t="shared" si="6"/>
        <v>5297805</v>
      </c>
      <c r="S50" s="50">
        <f t="shared" si="6"/>
        <v>4731038</v>
      </c>
      <c r="T50" s="50">
        <f t="shared" si="6"/>
        <v>5330745</v>
      </c>
      <c r="U50" s="50">
        <f t="shared" si="6"/>
        <v>5381370</v>
      </c>
    </row>
    <row r="51" spans="1:21" ht="12.75">
      <c r="A51" s="44" t="s">
        <v>60</v>
      </c>
      <c r="B51" s="33" t="s">
        <v>33</v>
      </c>
      <c r="C51" s="47">
        <f aca="true" t="shared" si="7" ref="C51:U51">C44+C50</f>
        <v>23241210.9375</v>
      </c>
      <c r="D51" s="47">
        <f t="shared" si="7"/>
        <v>19517254.76470588</v>
      </c>
      <c r="E51" s="47">
        <f t="shared" si="7"/>
        <v>16430622</v>
      </c>
      <c r="F51" s="47">
        <f t="shared" si="7"/>
        <v>13380529</v>
      </c>
      <c r="G51" s="47">
        <f t="shared" si="7"/>
        <v>14917172</v>
      </c>
      <c r="H51" s="47">
        <f t="shared" si="7"/>
        <v>16613328</v>
      </c>
      <c r="I51" s="47">
        <f t="shared" si="7"/>
        <v>16442679</v>
      </c>
      <c r="J51" s="47">
        <f t="shared" si="7"/>
        <v>14587207</v>
      </c>
      <c r="K51" s="47">
        <f t="shared" si="7"/>
        <v>13968401</v>
      </c>
      <c r="L51" s="47">
        <f t="shared" si="7"/>
        <v>10905702</v>
      </c>
      <c r="M51" s="47">
        <f t="shared" si="7"/>
        <v>9197833</v>
      </c>
      <c r="N51" s="47">
        <f t="shared" si="7"/>
        <v>8867687</v>
      </c>
      <c r="O51" s="47">
        <f t="shared" si="7"/>
        <v>9509075</v>
      </c>
      <c r="P51" s="47">
        <f t="shared" si="7"/>
        <v>8706585</v>
      </c>
      <c r="Q51" s="47">
        <f t="shared" si="7"/>
        <v>10052153</v>
      </c>
      <c r="R51" s="47">
        <f t="shared" si="7"/>
        <v>12467208</v>
      </c>
      <c r="S51" s="47">
        <f t="shared" si="7"/>
        <v>11458695</v>
      </c>
      <c r="T51" s="47">
        <f t="shared" si="7"/>
        <v>10691708</v>
      </c>
      <c r="U51" s="47">
        <f t="shared" si="7"/>
        <v>11250301</v>
      </c>
    </row>
    <row r="52" spans="1:21" ht="12.75">
      <c r="A52" s="44"/>
      <c r="B52" s="33"/>
      <c r="C52" s="47"/>
      <c r="D52" s="47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ht="12.75">
      <c r="A53" s="44" t="s">
        <v>97</v>
      </c>
      <c r="B53" s="33" t="s">
        <v>33</v>
      </c>
      <c r="C53" s="47">
        <f aca="true" t="shared" si="8" ref="C53:U53">C51-C60</f>
        <v>8412059.3125</v>
      </c>
      <c r="D53" s="47">
        <f t="shared" si="8"/>
        <v>6391131.764705889</v>
      </c>
      <c r="E53" s="47">
        <f t="shared" si="8"/>
        <v>7213370</v>
      </c>
      <c r="F53" s="47">
        <f t="shared" si="8"/>
        <v>2688873</v>
      </c>
      <c r="G53" s="47">
        <f t="shared" si="8"/>
        <v>6213800</v>
      </c>
      <c r="H53" s="47">
        <f t="shared" si="8"/>
        <v>6534858</v>
      </c>
      <c r="I53" s="47">
        <f t="shared" si="8"/>
        <v>6909231</v>
      </c>
      <c r="J53" s="47">
        <f t="shared" si="8"/>
        <v>6841136</v>
      </c>
      <c r="K53" s="47">
        <f t="shared" si="8"/>
        <v>6161530</v>
      </c>
      <c r="L53" s="47">
        <f t="shared" si="8"/>
        <v>5041500</v>
      </c>
      <c r="M53" s="47">
        <f t="shared" si="8"/>
        <v>4435902</v>
      </c>
      <c r="N53" s="47">
        <f t="shared" si="8"/>
        <v>4156283</v>
      </c>
      <c r="O53" s="47">
        <f t="shared" si="8"/>
        <v>4734062</v>
      </c>
      <c r="P53" s="47">
        <f t="shared" si="8"/>
        <v>4198770</v>
      </c>
      <c r="Q53" s="47">
        <f t="shared" si="8"/>
        <v>4766517</v>
      </c>
      <c r="R53" s="47">
        <f t="shared" si="8"/>
        <v>5842766</v>
      </c>
      <c r="S53" s="47">
        <f t="shared" si="8"/>
        <v>4680762</v>
      </c>
      <c r="T53" s="47">
        <f t="shared" si="8"/>
        <v>93461</v>
      </c>
      <c r="U53" s="47">
        <f t="shared" si="8"/>
        <v>1384603</v>
      </c>
    </row>
    <row r="54" spans="1:21" ht="14.25">
      <c r="A54" s="32" t="s">
        <v>61</v>
      </c>
      <c r="B54" s="33" t="s">
        <v>33</v>
      </c>
      <c r="C54" s="40">
        <v>1680216.5</v>
      </c>
      <c r="D54" s="40">
        <v>1288733.58823529</v>
      </c>
      <c r="E54" s="40">
        <v>1238455</v>
      </c>
      <c r="F54" s="40">
        <v>941394</v>
      </c>
      <c r="G54" s="40">
        <v>984390</v>
      </c>
      <c r="H54" s="40">
        <v>1041430</v>
      </c>
      <c r="I54" s="40">
        <v>1217321</v>
      </c>
      <c r="J54" s="40">
        <v>879228</v>
      </c>
      <c r="K54" s="40">
        <v>1031578</v>
      </c>
      <c r="L54" s="40">
        <v>887426</v>
      </c>
      <c r="M54" s="40">
        <v>808207</v>
      </c>
      <c r="N54" s="40">
        <v>517537</v>
      </c>
      <c r="O54" s="40">
        <v>621149</v>
      </c>
      <c r="P54" s="40">
        <v>549444</v>
      </c>
      <c r="Q54" s="40">
        <v>976206</v>
      </c>
      <c r="R54" s="40">
        <v>698604</v>
      </c>
      <c r="S54" s="40">
        <v>435017</v>
      </c>
      <c r="T54" s="40">
        <v>3553876</v>
      </c>
      <c r="U54" s="40">
        <v>3092837</v>
      </c>
    </row>
    <row r="55" spans="1:21" ht="12.75">
      <c r="A55" s="32" t="s">
        <v>62</v>
      </c>
      <c r="B55" s="33" t="s">
        <v>33</v>
      </c>
      <c r="C55" s="40">
        <v>3651686.6875</v>
      </c>
      <c r="D55" s="40">
        <v>3425869</v>
      </c>
      <c r="E55" s="40">
        <v>2501609</v>
      </c>
      <c r="F55" s="40">
        <v>5089267</v>
      </c>
      <c r="G55" s="40">
        <v>2284714</v>
      </c>
      <c r="H55" s="40">
        <v>3554008</v>
      </c>
      <c r="I55" s="40">
        <v>2530266</v>
      </c>
      <c r="J55" s="40">
        <v>2358879</v>
      </c>
      <c r="K55" s="40">
        <v>2727477</v>
      </c>
      <c r="L55" s="40">
        <v>1937334</v>
      </c>
      <c r="M55" s="40">
        <v>1389902</v>
      </c>
      <c r="N55" s="40">
        <v>1452675</v>
      </c>
      <c r="O55" s="40">
        <v>1225666</v>
      </c>
      <c r="P55" s="40">
        <v>1309601</v>
      </c>
      <c r="Q55" s="40">
        <v>1780731</v>
      </c>
      <c r="R55" s="40">
        <v>2434096</v>
      </c>
      <c r="S55" s="40">
        <v>2691200</v>
      </c>
      <c r="T55" s="40">
        <v>4054765</v>
      </c>
      <c r="U55" s="40">
        <v>3975248</v>
      </c>
    </row>
    <row r="56" spans="1:21" ht="12.75">
      <c r="A56" s="32" t="s">
        <v>63</v>
      </c>
      <c r="B56" s="33" t="s">
        <v>33</v>
      </c>
      <c r="C56" s="40">
        <v>4117168.5</v>
      </c>
      <c r="D56" s="40">
        <v>193685.647058824</v>
      </c>
      <c r="E56" s="40">
        <v>372638</v>
      </c>
      <c r="F56" s="40">
        <v>1538780</v>
      </c>
      <c r="G56" s="40">
        <v>1025667</v>
      </c>
      <c r="H56" s="40">
        <v>3017544</v>
      </c>
      <c r="I56" s="40">
        <v>1688370</v>
      </c>
      <c r="J56" s="40">
        <v>1719685</v>
      </c>
      <c r="K56" s="40">
        <v>1588201</v>
      </c>
      <c r="L56" s="40">
        <v>972555</v>
      </c>
      <c r="M56" s="40">
        <v>815893</v>
      </c>
      <c r="N56" s="40">
        <v>1051615</v>
      </c>
      <c r="O56" s="40">
        <v>808374</v>
      </c>
      <c r="P56" s="40">
        <v>835400</v>
      </c>
      <c r="Q56" s="40">
        <v>846790</v>
      </c>
      <c r="R56" s="40">
        <v>1151997</v>
      </c>
      <c r="S56" s="40">
        <v>1580450</v>
      </c>
      <c r="T56" s="40">
        <v>1536130</v>
      </c>
      <c r="U56" s="40">
        <v>1412669</v>
      </c>
    </row>
    <row r="57" spans="1:21" ht="12.75">
      <c r="A57" s="32" t="s">
        <v>64</v>
      </c>
      <c r="B57" s="33" t="s">
        <v>33</v>
      </c>
      <c r="C57" s="40">
        <v>1802919.6875</v>
      </c>
      <c r="D57" s="40">
        <v>1791725.76470588</v>
      </c>
      <c r="E57" s="40">
        <v>1490184</v>
      </c>
      <c r="F57" s="40">
        <v>908991</v>
      </c>
      <c r="G57" s="40">
        <v>872843</v>
      </c>
      <c r="H57" s="40">
        <v>948131</v>
      </c>
      <c r="I57" s="40">
        <v>712534</v>
      </c>
      <c r="J57" s="40">
        <v>981789</v>
      </c>
      <c r="K57" s="40">
        <v>885811</v>
      </c>
      <c r="L57" s="40">
        <v>758878</v>
      </c>
      <c r="M57" s="40">
        <v>308441</v>
      </c>
      <c r="N57" s="40">
        <v>292054</v>
      </c>
      <c r="O57" s="40">
        <v>336017</v>
      </c>
      <c r="P57" s="40">
        <v>383618</v>
      </c>
      <c r="Q57" s="40">
        <v>360696</v>
      </c>
      <c r="R57" s="40">
        <v>320025</v>
      </c>
      <c r="S57" s="40">
        <v>138123</v>
      </c>
      <c r="T57" s="40">
        <v>389535</v>
      </c>
      <c r="U57" s="40">
        <v>126582</v>
      </c>
    </row>
    <row r="58" spans="1:21" ht="12.75">
      <c r="A58" s="32" t="s">
        <v>65</v>
      </c>
      <c r="B58" s="33" t="s">
        <v>33</v>
      </c>
      <c r="C58" s="40">
        <v>3577160.25</v>
      </c>
      <c r="D58" s="40">
        <v>6426109</v>
      </c>
      <c r="E58" s="40">
        <v>3614366</v>
      </c>
      <c r="F58" s="40">
        <v>2213224</v>
      </c>
      <c r="G58" s="40">
        <v>3535758</v>
      </c>
      <c r="H58" s="40">
        <v>1517357</v>
      </c>
      <c r="I58" s="40">
        <v>3384957</v>
      </c>
      <c r="J58" s="40">
        <v>1806490</v>
      </c>
      <c r="K58" s="40">
        <v>1573804</v>
      </c>
      <c r="L58" s="40">
        <v>1308009</v>
      </c>
      <c r="M58" s="40">
        <v>1439488</v>
      </c>
      <c r="N58" s="40">
        <v>1397523</v>
      </c>
      <c r="O58" s="40">
        <v>1783807</v>
      </c>
      <c r="P58" s="40">
        <v>1429752</v>
      </c>
      <c r="Q58" s="40">
        <v>1321213</v>
      </c>
      <c r="R58" s="40">
        <v>2019720</v>
      </c>
      <c r="S58" s="40">
        <v>1933143</v>
      </c>
      <c r="T58" s="40">
        <v>1063941</v>
      </c>
      <c r="U58" s="40">
        <v>1258362</v>
      </c>
    </row>
    <row r="59" spans="1:21" ht="12.75">
      <c r="A59" s="32" t="s">
        <v>66</v>
      </c>
      <c r="B59" s="33" t="s">
        <v>33</v>
      </c>
      <c r="C59" s="40">
        <f aca="true" t="shared" si="9" ref="C59:U59">SUM(C56:C58)</f>
        <v>9497248.4375</v>
      </c>
      <c r="D59" s="40">
        <f t="shared" si="9"/>
        <v>8411520.411764704</v>
      </c>
      <c r="E59" s="40">
        <f t="shared" si="9"/>
        <v>5477188</v>
      </c>
      <c r="F59" s="40">
        <f t="shared" si="9"/>
        <v>4660995</v>
      </c>
      <c r="G59" s="40">
        <f t="shared" si="9"/>
        <v>5434268</v>
      </c>
      <c r="H59" s="40">
        <f t="shared" si="9"/>
        <v>5483032</v>
      </c>
      <c r="I59" s="40">
        <f t="shared" si="9"/>
        <v>5785861</v>
      </c>
      <c r="J59" s="40">
        <f t="shared" si="9"/>
        <v>4507964</v>
      </c>
      <c r="K59" s="40">
        <f t="shared" si="9"/>
        <v>4047816</v>
      </c>
      <c r="L59" s="40">
        <f t="shared" si="9"/>
        <v>3039442</v>
      </c>
      <c r="M59" s="40">
        <f t="shared" si="9"/>
        <v>2563822</v>
      </c>
      <c r="N59" s="40">
        <f t="shared" si="9"/>
        <v>2741192</v>
      </c>
      <c r="O59" s="40">
        <f t="shared" si="9"/>
        <v>2928198</v>
      </c>
      <c r="P59" s="40">
        <f t="shared" si="9"/>
        <v>2648770</v>
      </c>
      <c r="Q59" s="40">
        <f t="shared" si="9"/>
        <v>2528699</v>
      </c>
      <c r="R59" s="40">
        <f t="shared" si="9"/>
        <v>3491742</v>
      </c>
      <c r="S59" s="40">
        <f t="shared" si="9"/>
        <v>3651716</v>
      </c>
      <c r="T59" s="40">
        <f t="shared" si="9"/>
        <v>2989606</v>
      </c>
      <c r="U59" s="40">
        <f t="shared" si="9"/>
        <v>2797613</v>
      </c>
    </row>
    <row r="60" spans="1:21" ht="12.75">
      <c r="A60" s="49" t="s">
        <v>67</v>
      </c>
      <c r="B60" s="33" t="s">
        <v>33</v>
      </c>
      <c r="C60" s="50">
        <f aca="true" t="shared" si="10" ref="C60:U60">C54+C55+C59</f>
        <v>14829151.625</v>
      </c>
      <c r="D60" s="50">
        <f t="shared" si="10"/>
        <v>13126122.999999993</v>
      </c>
      <c r="E60" s="50">
        <f t="shared" si="10"/>
        <v>9217252</v>
      </c>
      <c r="F60" s="50">
        <f t="shared" si="10"/>
        <v>10691656</v>
      </c>
      <c r="G60" s="50">
        <f t="shared" si="10"/>
        <v>8703372</v>
      </c>
      <c r="H60" s="50">
        <f t="shared" si="10"/>
        <v>10078470</v>
      </c>
      <c r="I60" s="50">
        <f t="shared" si="10"/>
        <v>9533448</v>
      </c>
      <c r="J60" s="50">
        <f t="shared" si="10"/>
        <v>7746071</v>
      </c>
      <c r="K60" s="50">
        <f t="shared" si="10"/>
        <v>7806871</v>
      </c>
      <c r="L60" s="50">
        <f t="shared" si="10"/>
        <v>5864202</v>
      </c>
      <c r="M60" s="50">
        <f t="shared" si="10"/>
        <v>4761931</v>
      </c>
      <c r="N60" s="50">
        <f t="shared" si="10"/>
        <v>4711404</v>
      </c>
      <c r="O60" s="50">
        <f t="shared" si="10"/>
        <v>4775013</v>
      </c>
      <c r="P60" s="50">
        <f t="shared" si="10"/>
        <v>4507815</v>
      </c>
      <c r="Q60" s="50">
        <f t="shared" si="10"/>
        <v>5285636</v>
      </c>
      <c r="R60" s="50">
        <f t="shared" si="10"/>
        <v>6624442</v>
      </c>
      <c r="S60" s="50">
        <f t="shared" si="10"/>
        <v>6777933</v>
      </c>
      <c r="T60" s="50">
        <f t="shared" si="10"/>
        <v>10598247</v>
      </c>
      <c r="U60" s="50">
        <f t="shared" si="10"/>
        <v>9865698</v>
      </c>
    </row>
    <row r="61" spans="1:21" ht="12.75">
      <c r="A61" s="45" t="s">
        <v>68</v>
      </c>
      <c r="B61" s="35" t="s">
        <v>33</v>
      </c>
      <c r="C61" s="47">
        <f aca="true" t="shared" si="11" ref="C61:U61">C60+C53</f>
        <v>23241210.9375</v>
      </c>
      <c r="D61" s="47">
        <f t="shared" si="11"/>
        <v>19517254.76470588</v>
      </c>
      <c r="E61" s="47">
        <f t="shared" si="11"/>
        <v>16430622</v>
      </c>
      <c r="F61" s="47">
        <f t="shared" si="11"/>
        <v>13380529</v>
      </c>
      <c r="G61" s="47">
        <f t="shared" si="11"/>
        <v>14917172</v>
      </c>
      <c r="H61" s="47">
        <f t="shared" si="11"/>
        <v>16613328</v>
      </c>
      <c r="I61" s="47">
        <f t="shared" si="11"/>
        <v>16442679</v>
      </c>
      <c r="J61" s="47">
        <f t="shared" si="11"/>
        <v>14587207</v>
      </c>
      <c r="K61" s="47">
        <f t="shared" si="11"/>
        <v>13968401</v>
      </c>
      <c r="L61" s="47">
        <f t="shared" si="11"/>
        <v>10905702</v>
      </c>
      <c r="M61" s="47">
        <f t="shared" si="11"/>
        <v>9197833</v>
      </c>
      <c r="N61" s="47">
        <f t="shared" si="11"/>
        <v>8867687</v>
      </c>
      <c r="O61" s="47">
        <f t="shared" si="11"/>
        <v>9509075</v>
      </c>
      <c r="P61" s="47">
        <f t="shared" si="11"/>
        <v>8706585</v>
      </c>
      <c r="Q61" s="47">
        <f t="shared" si="11"/>
        <v>10052153</v>
      </c>
      <c r="R61" s="47">
        <f t="shared" si="11"/>
        <v>12467208</v>
      </c>
      <c r="S61" s="47">
        <f t="shared" si="11"/>
        <v>11458695</v>
      </c>
      <c r="T61" s="47">
        <f t="shared" si="11"/>
        <v>10691708</v>
      </c>
      <c r="U61" s="47">
        <f t="shared" si="11"/>
        <v>11250301</v>
      </c>
    </row>
    <row r="62" spans="1:12" ht="12.75">
      <c r="A62" s="27" t="s">
        <v>69</v>
      </c>
      <c r="B62" s="19"/>
      <c r="L62" s="21"/>
    </row>
    <row r="63" spans="1:12" ht="12.75">
      <c r="A63" s="27" t="s">
        <v>70</v>
      </c>
      <c r="B63" s="19"/>
      <c r="L63" s="21"/>
    </row>
    <row r="64" spans="1:12" ht="12.75">
      <c r="A64" s="23"/>
      <c r="B64" s="19"/>
      <c r="L64" s="21"/>
    </row>
    <row r="65" spans="1:12" ht="15">
      <c r="A65" s="18" t="s">
        <v>98</v>
      </c>
      <c r="B65" s="24"/>
      <c r="L65" s="21"/>
    </row>
    <row r="66" spans="1:12" ht="14.25">
      <c r="A66" s="25" t="s">
        <v>31</v>
      </c>
      <c r="B66" s="24"/>
      <c r="L66" s="21"/>
    </row>
    <row r="67" spans="1:21" ht="12.75">
      <c r="A67" s="30"/>
      <c r="B67" s="43"/>
      <c r="C67" s="36">
        <v>2008</v>
      </c>
      <c r="D67" s="36">
        <v>2007</v>
      </c>
      <c r="E67" s="36">
        <v>2006</v>
      </c>
      <c r="F67" s="36">
        <v>2005</v>
      </c>
      <c r="G67" s="36">
        <v>2004</v>
      </c>
      <c r="H67" s="36">
        <v>2003</v>
      </c>
      <c r="I67" s="36">
        <v>2002</v>
      </c>
      <c r="J67" s="36">
        <v>2001</v>
      </c>
      <c r="K67" s="36">
        <v>2000</v>
      </c>
      <c r="L67" s="36">
        <v>1999</v>
      </c>
      <c r="M67" s="36">
        <v>1998</v>
      </c>
      <c r="N67" s="36">
        <v>1997</v>
      </c>
      <c r="O67" s="36">
        <v>1996</v>
      </c>
      <c r="P67" s="36">
        <v>1995</v>
      </c>
      <c r="Q67" s="36">
        <v>1994</v>
      </c>
      <c r="R67" s="36">
        <v>1993</v>
      </c>
      <c r="S67" s="36">
        <v>1992</v>
      </c>
      <c r="T67" s="36">
        <v>1991</v>
      </c>
      <c r="U67" s="36">
        <v>1990</v>
      </c>
    </row>
    <row r="68" spans="1:21" ht="12.75">
      <c r="A68" s="32" t="s">
        <v>71</v>
      </c>
      <c r="B68" s="33" t="s">
        <v>28</v>
      </c>
      <c r="C68" s="40">
        <v>1601311.41176471</v>
      </c>
      <c r="D68" s="40">
        <v>1580055.55555556</v>
      </c>
      <c r="E68" s="40">
        <v>1528592</v>
      </c>
      <c r="F68" s="40">
        <v>1445875</v>
      </c>
      <c r="G68" s="40">
        <v>1295857</v>
      </c>
      <c r="H68" s="40">
        <v>1149079</v>
      </c>
      <c r="I68" s="40">
        <v>1243158</v>
      </c>
      <c r="J68" s="40">
        <v>1083783</v>
      </c>
      <c r="K68" s="40">
        <v>1010762</v>
      </c>
      <c r="L68" s="40">
        <v>724684</v>
      </c>
      <c r="M68" s="40">
        <v>627158</v>
      </c>
      <c r="N68" s="40">
        <v>652882</v>
      </c>
      <c r="O68" s="40">
        <v>550354</v>
      </c>
      <c r="P68" s="40">
        <v>584201</v>
      </c>
      <c r="Q68" s="40">
        <v>488043</v>
      </c>
      <c r="R68" s="40">
        <v>478780</v>
      </c>
      <c r="S68" s="40">
        <v>380636</v>
      </c>
      <c r="T68" s="40">
        <v>385309</v>
      </c>
      <c r="U68" s="40">
        <v>376906</v>
      </c>
    </row>
    <row r="69" spans="1:21" ht="14.25">
      <c r="A69" s="32" t="s">
        <v>72</v>
      </c>
      <c r="B69" s="33" t="s">
        <v>28</v>
      </c>
      <c r="C69" s="40">
        <v>886212.529411765</v>
      </c>
      <c r="D69" s="40">
        <v>695361.111111111</v>
      </c>
      <c r="E69" s="40">
        <v>354933</v>
      </c>
      <c r="F69" s="40">
        <v>270150</v>
      </c>
      <c r="G69" s="40">
        <v>401444</v>
      </c>
      <c r="H69" s="40">
        <v>588947</v>
      </c>
      <c r="I69" s="40">
        <v>600842</v>
      </c>
      <c r="J69" s="40">
        <v>545522</v>
      </c>
      <c r="K69" s="40">
        <v>491762</v>
      </c>
      <c r="L69" s="40">
        <v>329000</v>
      </c>
      <c r="M69" s="40">
        <v>332526</v>
      </c>
      <c r="N69" s="40">
        <v>225323</v>
      </c>
      <c r="O69" s="40">
        <v>246929</v>
      </c>
      <c r="P69" s="40">
        <v>177629</v>
      </c>
      <c r="Q69" s="40">
        <v>111086</v>
      </c>
      <c r="R69" s="40">
        <v>166835</v>
      </c>
      <c r="S69" s="40">
        <v>203532</v>
      </c>
      <c r="T69" s="40">
        <v>132338</v>
      </c>
      <c r="U69" s="40">
        <v>197287</v>
      </c>
    </row>
    <row r="70" spans="1:21" ht="14.25">
      <c r="A70" s="32" t="s">
        <v>73</v>
      </c>
      <c r="B70" s="33" t="s">
        <v>28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8857</v>
      </c>
      <c r="L70" s="40">
        <v>0</v>
      </c>
      <c r="M70" s="40">
        <v>0</v>
      </c>
      <c r="N70" s="40">
        <v>0</v>
      </c>
      <c r="O70" s="40">
        <v>521739</v>
      </c>
      <c r="P70" s="40">
        <v>0</v>
      </c>
      <c r="Q70" s="40">
        <v>0</v>
      </c>
      <c r="R70" s="40"/>
      <c r="S70" s="40"/>
      <c r="T70" s="40"/>
      <c r="U70" s="40"/>
    </row>
    <row r="71" spans="1:21" ht="12.75">
      <c r="A71" s="32" t="s">
        <v>117</v>
      </c>
      <c r="B71" s="33" t="s">
        <v>28</v>
      </c>
      <c r="C71" s="40">
        <v>2199000</v>
      </c>
      <c r="D71" s="40">
        <v>2000000</v>
      </c>
      <c r="E71" s="40">
        <v>1812000</v>
      </c>
      <c r="F71" s="40">
        <v>1792500</v>
      </c>
      <c r="G71" s="40">
        <v>1712778</v>
      </c>
      <c r="H71" s="40">
        <v>1712474</v>
      </c>
      <c r="I71" s="40">
        <v>1610947</v>
      </c>
      <c r="J71" s="40">
        <v>1244783</v>
      </c>
      <c r="K71" s="40">
        <v>1050476</v>
      </c>
      <c r="L71" s="40">
        <v>782105</v>
      </c>
      <c r="M71" s="40">
        <v>597368</v>
      </c>
      <c r="N71" s="40">
        <v>652381</v>
      </c>
      <c r="O71" s="40">
        <v>644348</v>
      </c>
      <c r="P71" s="40">
        <v>616087</v>
      </c>
      <c r="Q71" s="40">
        <v>479524</v>
      </c>
      <c r="R71" s="40">
        <v>475500</v>
      </c>
      <c r="S71" s="40">
        <v>503529</v>
      </c>
      <c r="T71" s="40">
        <v>504000</v>
      </c>
      <c r="U71" s="40">
        <v>456111</v>
      </c>
    </row>
    <row r="72" spans="1:21" ht="12.75">
      <c r="A72" s="32" t="s">
        <v>74</v>
      </c>
      <c r="B72" s="33" t="s">
        <v>29</v>
      </c>
      <c r="C72" s="52">
        <f aca="true" t="shared" si="12" ref="C72:U72">(C68/C71)*100</f>
        <v>72.81998234491633</v>
      </c>
      <c r="D72" s="52">
        <f t="shared" si="12"/>
        <v>79.002777777778</v>
      </c>
      <c r="E72" s="52">
        <f t="shared" si="12"/>
        <v>84.35938189845474</v>
      </c>
      <c r="F72" s="52">
        <f t="shared" si="12"/>
        <v>80.66248256624826</v>
      </c>
      <c r="G72" s="52">
        <f t="shared" si="12"/>
        <v>75.65819971998707</v>
      </c>
      <c r="H72" s="52">
        <f t="shared" si="12"/>
        <v>67.10052240209194</v>
      </c>
      <c r="I72" s="52">
        <f t="shared" si="12"/>
        <v>77.1693916683789</v>
      </c>
      <c r="J72" s="52">
        <f t="shared" si="12"/>
        <v>87.06601873579571</v>
      </c>
      <c r="K72" s="52">
        <f t="shared" si="12"/>
        <v>96.21942814495524</v>
      </c>
      <c r="L72" s="52">
        <f t="shared" si="12"/>
        <v>92.65814692400637</v>
      </c>
      <c r="M72" s="52">
        <f t="shared" si="12"/>
        <v>104.98687576167454</v>
      </c>
      <c r="N72" s="52">
        <f t="shared" si="12"/>
        <v>100.07679561483245</v>
      </c>
      <c r="O72" s="52">
        <f t="shared" si="12"/>
        <v>85.41254104924668</v>
      </c>
      <c r="P72" s="52">
        <f t="shared" si="12"/>
        <v>94.8244322636251</v>
      </c>
      <c r="Q72" s="52">
        <f t="shared" si="12"/>
        <v>101.77655341547035</v>
      </c>
      <c r="R72" s="52">
        <f t="shared" si="12"/>
        <v>100.68980021030494</v>
      </c>
      <c r="S72" s="52">
        <f t="shared" si="12"/>
        <v>75.59365994808641</v>
      </c>
      <c r="T72" s="52">
        <f t="shared" si="12"/>
        <v>76.45019841269841</v>
      </c>
      <c r="U72" s="52">
        <f t="shared" si="12"/>
        <v>82.63470953342498</v>
      </c>
    </row>
    <row r="73" spans="1:21" ht="12.75">
      <c r="A73" s="32" t="s">
        <v>75</v>
      </c>
      <c r="B73" s="33"/>
      <c r="C73" s="53">
        <v>4.96882352941176</v>
      </c>
      <c r="D73" s="53">
        <v>5.09388888888889</v>
      </c>
      <c r="E73" s="52">
        <v>4.76</v>
      </c>
      <c r="F73" s="52">
        <v>4.34</v>
      </c>
      <c r="G73" s="52">
        <v>4.09</v>
      </c>
      <c r="H73" s="52">
        <v>4.3</v>
      </c>
      <c r="I73" s="52">
        <v>4.59</v>
      </c>
      <c r="J73" s="52">
        <v>4.4</v>
      </c>
      <c r="K73" s="52">
        <v>4.3</v>
      </c>
      <c r="L73" s="52">
        <v>4</v>
      </c>
      <c r="M73" s="52">
        <v>3.5</v>
      </c>
      <c r="N73" s="52">
        <v>3.7</v>
      </c>
      <c r="O73" s="52">
        <v>3.8</v>
      </c>
      <c r="P73" s="52">
        <v>3.8</v>
      </c>
      <c r="Q73" s="52">
        <v>3.4</v>
      </c>
      <c r="R73" s="52">
        <v>3.4</v>
      </c>
      <c r="S73" s="52">
        <v>2.9</v>
      </c>
      <c r="T73" s="52">
        <v>3.1</v>
      </c>
      <c r="U73" s="52">
        <v>3.6</v>
      </c>
    </row>
    <row r="74" spans="1:21" ht="12.75">
      <c r="A74" s="32" t="s">
        <v>99</v>
      </c>
      <c r="B74" s="33" t="s">
        <v>28</v>
      </c>
      <c r="C74" s="40">
        <f aca="true" t="shared" si="13" ref="C74:U74">(C68+C69)/C73</f>
        <v>500626.3407126804</v>
      </c>
      <c r="D74" s="40">
        <f t="shared" si="13"/>
        <v>446695.3866288588</v>
      </c>
      <c r="E74" s="40">
        <f t="shared" si="13"/>
        <v>395698.5294117647</v>
      </c>
      <c r="F74" s="40">
        <f t="shared" si="13"/>
        <v>395397.46543778805</v>
      </c>
      <c r="G74" s="40">
        <f t="shared" si="13"/>
        <v>414988.0195599022</v>
      </c>
      <c r="H74" s="40">
        <f t="shared" si="13"/>
        <v>404192.0930232558</v>
      </c>
      <c r="I74" s="40">
        <f t="shared" si="13"/>
        <v>401742.9193899782</v>
      </c>
      <c r="J74" s="40">
        <f t="shared" si="13"/>
        <v>370296.5909090909</v>
      </c>
      <c r="K74" s="40">
        <f t="shared" si="13"/>
        <v>349424.18604651163</v>
      </c>
      <c r="L74" s="40">
        <f t="shared" si="13"/>
        <v>263421</v>
      </c>
      <c r="M74" s="40">
        <f t="shared" si="13"/>
        <v>274195.4285714286</v>
      </c>
      <c r="N74" s="40">
        <f t="shared" si="13"/>
        <v>237352.7027027027</v>
      </c>
      <c r="O74" s="40">
        <f t="shared" si="13"/>
        <v>209811.31578947368</v>
      </c>
      <c r="P74" s="40">
        <f t="shared" si="13"/>
        <v>200481.57894736843</v>
      </c>
      <c r="Q74" s="40">
        <f t="shared" si="13"/>
        <v>176214.41176470587</v>
      </c>
      <c r="R74" s="40">
        <f t="shared" si="13"/>
        <v>189886.76470588235</v>
      </c>
      <c r="S74" s="40">
        <f t="shared" si="13"/>
        <v>201437.24137931035</v>
      </c>
      <c r="T74" s="40">
        <f t="shared" si="13"/>
        <v>166982.90322580645</v>
      </c>
      <c r="U74" s="40">
        <f t="shared" si="13"/>
        <v>159498.05555555556</v>
      </c>
    </row>
    <row r="75" spans="1:21" ht="12.75">
      <c r="A75" s="32" t="s">
        <v>100</v>
      </c>
      <c r="B75" s="33" t="s">
        <v>33</v>
      </c>
      <c r="C75" s="54">
        <f aca="true" t="shared" si="14" ref="C75:U75">C15/C68</f>
        <v>9.507965750424958</v>
      </c>
      <c r="D75" s="54">
        <f t="shared" si="14"/>
        <v>9.07342582890895</v>
      </c>
      <c r="E75" s="54">
        <f t="shared" si="14"/>
        <v>8.5985593277997</v>
      </c>
      <c r="F75" s="54">
        <f t="shared" si="14"/>
        <v>7.444909138065185</v>
      </c>
      <c r="G75" s="54">
        <f t="shared" si="14"/>
        <v>6.975401606813097</v>
      </c>
      <c r="H75" s="54">
        <f t="shared" si="14"/>
        <v>7.199102933740848</v>
      </c>
      <c r="I75" s="54">
        <f t="shared" si="14"/>
        <v>7.965473415285909</v>
      </c>
      <c r="J75" s="54">
        <f t="shared" si="14"/>
        <v>7.576159618669051</v>
      </c>
      <c r="K75" s="54">
        <f t="shared" si="14"/>
        <v>8.339027387258326</v>
      </c>
      <c r="L75" s="54">
        <f t="shared" si="14"/>
        <v>8.287718509032903</v>
      </c>
      <c r="M75" s="54">
        <f t="shared" si="14"/>
        <v>8.184114688802502</v>
      </c>
      <c r="N75" s="54">
        <f t="shared" si="14"/>
        <v>8.238562251677944</v>
      </c>
      <c r="O75" s="54">
        <f t="shared" si="14"/>
        <v>10.201057864574437</v>
      </c>
      <c r="P75" s="54">
        <f t="shared" si="14"/>
        <v>11.183895611270778</v>
      </c>
      <c r="Q75" s="54">
        <f t="shared" si="14"/>
        <v>10.557309499367884</v>
      </c>
      <c r="R75" s="54">
        <f t="shared" si="14"/>
        <v>14.043579514599607</v>
      </c>
      <c r="S75" s="54">
        <f t="shared" si="14"/>
        <v>12.483188663184775</v>
      </c>
      <c r="T75" s="54">
        <f t="shared" si="14"/>
        <v>10.95283785221731</v>
      </c>
      <c r="U75" s="54">
        <f t="shared" si="14"/>
        <v>10.402981114654583</v>
      </c>
    </row>
    <row r="76" spans="1:21" ht="12.75">
      <c r="A76" s="32" t="s">
        <v>101</v>
      </c>
      <c r="B76" s="33" t="s">
        <v>33</v>
      </c>
      <c r="C76" s="54">
        <f aca="true" t="shared" si="15" ref="C76:U76">C16/C69</f>
        <v>2.798250492694849</v>
      </c>
      <c r="D76" s="54">
        <f t="shared" si="15"/>
        <v>2.5892116006870998</v>
      </c>
      <c r="E76" s="54">
        <f t="shared" si="15"/>
        <v>2.8132492611281568</v>
      </c>
      <c r="F76" s="54">
        <f t="shared" si="15"/>
        <v>2.3747880806959096</v>
      </c>
      <c r="G76" s="54">
        <f t="shared" si="15"/>
        <v>1.97792718286984</v>
      </c>
      <c r="H76" s="54">
        <f t="shared" si="15"/>
        <v>1.936855099015701</v>
      </c>
      <c r="I76" s="54">
        <f t="shared" si="15"/>
        <v>2.1271032983712854</v>
      </c>
      <c r="J76" s="54">
        <f t="shared" si="15"/>
        <v>2.5433053112431763</v>
      </c>
      <c r="K76" s="54">
        <f t="shared" si="15"/>
        <v>2.875216059801286</v>
      </c>
      <c r="L76" s="54">
        <f t="shared" si="15"/>
        <v>3.319468085106383</v>
      </c>
      <c r="M76" s="54">
        <f t="shared" si="15"/>
        <v>2.8494102716780043</v>
      </c>
      <c r="N76" s="54">
        <f t="shared" si="15"/>
        <v>2.2455763503947668</v>
      </c>
      <c r="O76" s="54">
        <f t="shared" si="15"/>
        <v>5.116612467551401</v>
      </c>
      <c r="P76" s="54">
        <f t="shared" si="15"/>
        <v>4.515039773910791</v>
      </c>
      <c r="Q76" s="54">
        <f t="shared" si="15"/>
        <v>4.208568136398826</v>
      </c>
      <c r="R76" s="40">
        <f t="shared" si="15"/>
        <v>0</v>
      </c>
      <c r="S76" s="40">
        <f t="shared" si="15"/>
        <v>0</v>
      </c>
      <c r="T76" s="40">
        <f t="shared" si="15"/>
        <v>0</v>
      </c>
      <c r="U76" s="40">
        <f t="shared" si="15"/>
        <v>0</v>
      </c>
    </row>
    <row r="77" spans="1:21" ht="12.75">
      <c r="A77" s="32" t="s">
        <v>121</v>
      </c>
      <c r="B77" s="33" t="s">
        <v>33</v>
      </c>
      <c r="C77" s="54">
        <f>(C15+C16)/(C68+C69)</f>
        <v>7.117543036594336</v>
      </c>
      <c r="D77" s="54">
        <f aca="true" t="shared" si="16" ref="D77:U77">(D15+D16)/(D68+D69)</f>
        <v>7.091867692119874</v>
      </c>
      <c r="E77" s="54">
        <f t="shared" si="16"/>
        <v>7.50837074103078</v>
      </c>
      <c r="F77" s="54">
        <f t="shared" si="16"/>
        <v>6.6467312539152985</v>
      </c>
      <c r="G77" s="54">
        <f t="shared" si="16"/>
        <v>5.7934037627975234</v>
      </c>
      <c r="H77" s="54">
        <f t="shared" si="16"/>
        <v>5.415939117136338</v>
      </c>
      <c r="I77" s="54">
        <f t="shared" si="16"/>
        <v>6.063120932754881</v>
      </c>
      <c r="J77" s="54">
        <f t="shared" si="16"/>
        <v>5.891065208785341</v>
      </c>
      <c r="K77" s="54">
        <f t="shared" si="16"/>
        <v>6.550773232241215</v>
      </c>
      <c r="L77" s="54">
        <f t="shared" si="16"/>
        <v>6.736442804484077</v>
      </c>
      <c r="M77" s="54">
        <f t="shared" si="16"/>
        <v>6.3356646562826935</v>
      </c>
      <c r="N77" s="54">
        <f t="shared" si="16"/>
        <v>6.7009285986757074</v>
      </c>
      <c r="O77" s="54">
        <f t="shared" si="16"/>
        <v>8.626338451967495</v>
      </c>
      <c r="P77" s="54">
        <f t="shared" si="16"/>
        <v>9.628978906055156</v>
      </c>
      <c r="Q77" s="54">
        <f t="shared" si="16"/>
        <v>9.380173551939565</v>
      </c>
      <c r="R77" s="54">
        <f t="shared" si="16"/>
        <v>10.41454272283017</v>
      </c>
      <c r="S77" s="54">
        <f t="shared" si="16"/>
        <v>8.13387758316101</v>
      </c>
      <c r="T77" s="54">
        <f t="shared" si="16"/>
        <v>8.152712176444565</v>
      </c>
      <c r="U77" s="54">
        <f t="shared" si="16"/>
        <v>6.828620341940776</v>
      </c>
    </row>
    <row r="78" spans="1:21" ht="12.75">
      <c r="A78" s="32" t="s">
        <v>76</v>
      </c>
      <c r="B78" s="33" t="s">
        <v>33</v>
      </c>
      <c r="C78" s="40">
        <f aca="true" t="shared" si="17" ref="C78:U78">C15+C16+C17+C25</f>
        <v>18572807.17647055</v>
      </c>
      <c r="D78" s="40">
        <f t="shared" si="17"/>
        <v>16762891.833333347</v>
      </c>
      <c r="E78" s="40">
        <f t="shared" si="17"/>
        <v>14420223</v>
      </c>
      <c r="F78" s="40">
        <f t="shared" si="17"/>
        <v>10985648</v>
      </c>
      <c r="G78" s="40">
        <f t="shared" si="17"/>
        <v>9457957</v>
      </c>
      <c r="H78" s="40">
        <f t="shared" si="17"/>
        <v>9892464</v>
      </c>
      <c r="I78" s="40">
        <f t="shared" si="17"/>
        <v>11535452</v>
      </c>
      <c r="J78" s="40">
        <f t="shared" si="17"/>
        <v>9813487</v>
      </c>
      <c r="K78" s="40">
        <f t="shared" si="17"/>
        <v>9235750</v>
      </c>
      <c r="L78" s="40">
        <f t="shared" si="17"/>
        <v>7804093</v>
      </c>
      <c r="M78" s="40">
        <f t="shared" si="17"/>
        <v>5956442</v>
      </c>
      <c r="N78" s="40">
        <f t="shared" si="17"/>
        <v>5760976</v>
      </c>
      <c r="O78" s="40">
        <f t="shared" si="17"/>
        <v>7342730</v>
      </c>
      <c r="P78" s="40">
        <f t="shared" si="17"/>
        <v>6969537</v>
      </c>
      <c r="Q78" s="40">
        <f t="shared" si="17"/>
        <v>6228715</v>
      </c>
      <c r="R78" s="40">
        <f t="shared" si="17"/>
        <v>6697085</v>
      </c>
      <c r="S78" s="40">
        <f t="shared" si="17"/>
        <v>5452829</v>
      </c>
      <c r="T78" s="40">
        <f t="shared" si="17"/>
        <v>3690567</v>
      </c>
      <c r="U78" s="40">
        <f t="shared" si="17"/>
        <v>3995204</v>
      </c>
    </row>
    <row r="79" spans="1:21" ht="12.75">
      <c r="A79" s="32" t="s">
        <v>102</v>
      </c>
      <c r="B79" s="33" t="s">
        <v>33</v>
      </c>
      <c r="C79" s="40">
        <f aca="true" t="shared" si="18" ref="C79:U79">C78/C73</f>
        <v>3737868.1425358076</v>
      </c>
      <c r="D79" s="40">
        <f t="shared" si="18"/>
        <v>3290784.742065658</v>
      </c>
      <c r="E79" s="40">
        <f t="shared" si="18"/>
        <v>3029458.6134453784</v>
      </c>
      <c r="F79" s="40">
        <f t="shared" si="18"/>
        <v>2531255.2995391707</v>
      </c>
      <c r="G79" s="40">
        <f t="shared" si="18"/>
        <v>2312458.924205379</v>
      </c>
      <c r="H79" s="40">
        <f t="shared" si="18"/>
        <v>2300573.023255814</v>
      </c>
      <c r="I79" s="40">
        <f t="shared" si="18"/>
        <v>2513170.3703703703</v>
      </c>
      <c r="J79" s="40">
        <f t="shared" si="18"/>
        <v>2230337.9545454546</v>
      </c>
      <c r="K79" s="40">
        <f t="shared" si="18"/>
        <v>2147848.8372093025</v>
      </c>
      <c r="L79" s="40">
        <f t="shared" si="18"/>
        <v>1951023.25</v>
      </c>
      <c r="M79" s="40">
        <f t="shared" si="18"/>
        <v>1701840.5714285714</v>
      </c>
      <c r="N79" s="40">
        <f t="shared" si="18"/>
        <v>1557020.5405405404</v>
      </c>
      <c r="O79" s="40">
        <f t="shared" si="18"/>
        <v>1932297.3684210528</v>
      </c>
      <c r="P79" s="40">
        <f t="shared" si="18"/>
        <v>1834088.6842105263</v>
      </c>
      <c r="Q79" s="40">
        <f t="shared" si="18"/>
        <v>1831975</v>
      </c>
      <c r="R79" s="40">
        <f t="shared" si="18"/>
        <v>1969730.8823529412</v>
      </c>
      <c r="S79" s="40">
        <f t="shared" si="18"/>
        <v>1880285.8620689656</v>
      </c>
      <c r="T79" s="40">
        <f t="shared" si="18"/>
        <v>1190505.4838709678</v>
      </c>
      <c r="U79" s="40">
        <f t="shared" si="18"/>
        <v>1109778.8888888888</v>
      </c>
    </row>
    <row r="80" spans="1:21" ht="12.75">
      <c r="A80" s="32" t="s">
        <v>77</v>
      </c>
      <c r="B80" s="33" t="s">
        <v>33</v>
      </c>
      <c r="C80" s="40">
        <v>291951.764705882</v>
      </c>
      <c r="D80" s="40">
        <v>347408.388888889</v>
      </c>
      <c r="E80" s="40">
        <v>258205</v>
      </c>
      <c r="F80" s="40">
        <v>161211</v>
      </c>
      <c r="G80" s="40">
        <v>275304</v>
      </c>
      <c r="H80" s="40">
        <v>261104</v>
      </c>
      <c r="I80" s="40">
        <v>393490</v>
      </c>
      <c r="J80" s="40">
        <v>320558</v>
      </c>
      <c r="K80" s="40">
        <v>299837</v>
      </c>
      <c r="L80" s="40">
        <v>191265</v>
      </c>
      <c r="M80" s="40">
        <v>154081</v>
      </c>
      <c r="N80" s="40">
        <v>133912</v>
      </c>
      <c r="O80" s="40">
        <v>221713</v>
      </c>
      <c r="P80" s="40">
        <v>236592</v>
      </c>
      <c r="Q80" s="40">
        <v>271661</v>
      </c>
      <c r="R80" s="40">
        <v>352136</v>
      </c>
      <c r="S80" s="40">
        <v>388910</v>
      </c>
      <c r="T80" s="40">
        <v>326450</v>
      </c>
      <c r="U80" s="40">
        <v>384415</v>
      </c>
    </row>
    <row r="81" spans="1:21" ht="12.75">
      <c r="A81" s="32" t="s">
        <v>78</v>
      </c>
      <c r="B81" s="33" t="s">
        <v>33</v>
      </c>
      <c r="C81" s="40">
        <v>903774.529411765</v>
      </c>
      <c r="D81" s="40">
        <v>710916.944444445</v>
      </c>
      <c r="E81" s="40">
        <v>832775</v>
      </c>
      <c r="F81" s="40">
        <v>874872</v>
      </c>
      <c r="G81" s="40">
        <v>916950</v>
      </c>
      <c r="H81" s="40">
        <v>946449</v>
      </c>
      <c r="I81" s="40">
        <v>923802</v>
      </c>
      <c r="J81" s="40">
        <v>754286</v>
      </c>
      <c r="K81" s="40">
        <v>697764</v>
      </c>
      <c r="L81" s="40">
        <v>525009</v>
      </c>
      <c r="M81" s="40">
        <v>452760</v>
      </c>
      <c r="N81" s="40">
        <v>402452</v>
      </c>
      <c r="O81" s="40">
        <v>472069</v>
      </c>
      <c r="P81" s="40">
        <v>227116</v>
      </c>
      <c r="Q81" s="40">
        <v>238744</v>
      </c>
      <c r="R81" s="40">
        <v>291418</v>
      </c>
      <c r="S81" s="40">
        <v>282995</v>
      </c>
      <c r="T81" s="40">
        <v>398706</v>
      </c>
      <c r="U81" s="40">
        <v>463131</v>
      </c>
    </row>
    <row r="82" spans="1:21" ht="12.75">
      <c r="A82" s="32" t="s">
        <v>79</v>
      </c>
      <c r="B82" s="33" t="s">
        <v>33</v>
      </c>
      <c r="C82" s="40">
        <f aca="true" t="shared" si="19" ref="C82:U82">(C20+C32+C25)-(C21+C22+C23+C24+C28+C29+C33+C80+C81)</f>
        <v>4751116.764705855</v>
      </c>
      <c r="D82" s="40">
        <f t="shared" si="19"/>
        <v>6416562.7777777985</v>
      </c>
      <c r="E82" s="40">
        <f t="shared" si="19"/>
        <v>4732224</v>
      </c>
      <c r="F82" s="40">
        <f t="shared" si="19"/>
        <v>2531445</v>
      </c>
      <c r="G82" s="40">
        <f t="shared" si="19"/>
        <v>1704951</v>
      </c>
      <c r="H82" s="40">
        <f t="shared" si="19"/>
        <v>1348035</v>
      </c>
      <c r="I82" s="40">
        <f t="shared" si="19"/>
        <v>2771269</v>
      </c>
      <c r="J82" s="40">
        <f t="shared" si="19"/>
        <v>2053495</v>
      </c>
      <c r="K82" s="40">
        <f t="shared" si="19"/>
        <v>2237499</v>
      </c>
      <c r="L82" s="40">
        <f t="shared" si="19"/>
        <v>2505575</v>
      </c>
      <c r="M82" s="40">
        <f t="shared" si="19"/>
        <v>1603233</v>
      </c>
      <c r="N82" s="40">
        <f t="shared" si="19"/>
        <v>1487809</v>
      </c>
      <c r="O82" s="40">
        <f t="shared" si="19"/>
        <v>1947321</v>
      </c>
      <c r="P82" s="40">
        <f t="shared" si="19"/>
        <v>2882706</v>
      </c>
      <c r="Q82" s="40">
        <f t="shared" si="19"/>
        <v>2616021</v>
      </c>
      <c r="R82" s="40">
        <f t="shared" si="19"/>
        <v>2790770</v>
      </c>
      <c r="S82" s="40">
        <f t="shared" si="19"/>
        <v>1729702</v>
      </c>
      <c r="T82" s="40">
        <f t="shared" si="19"/>
        <v>333442</v>
      </c>
      <c r="U82" s="40">
        <f t="shared" si="19"/>
        <v>169572</v>
      </c>
    </row>
    <row r="83" spans="1:21" ht="12.75">
      <c r="A83" s="34" t="s">
        <v>103</v>
      </c>
      <c r="B83" s="35" t="s">
        <v>33</v>
      </c>
      <c r="C83" s="42">
        <f aca="true" t="shared" si="20" ref="C83:U83">C82/C73</f>
        <v>956185.4504557785</v>
      </c>
      <c r="D83" s="42">
        <f t="shared" si="20"/>
        <v>1259658.959537576</v>
      </c>
      <c r="E83" s="42">
        <f t="shared" si="20"/>
        <v>994164.705882353</v>
      </c>
      <c r="F83" s="42">
        <f t="shared" si="20"/>
        <v>583282.2580645161</v>
      </c>
      <c r="G83" s="42">
        <f t="shared" si="20"/>
        <v>416858.435207824</v>
      </c>
      <c r="H83" s="42">
        <f t="shared" si="20"/>
        <v>313496.511627907</v>
      </c>
      <c r="I83" s="42">
        <f t="shared" si="20"/>
        <v>603762.3093681918</v>
      </c>
      <c r="J83" s="42">
        <f t="shared" si="20"/>
        <v>466703.40909090906</v>
      </c>
      <c r="K83" s="42">
        <f t="shared" si="20"/>
        <v>520348.6046511628</v>
      </c>
      <c r="L83" s="42">
        <f t="shared" si="20"/>
        <v>626393.75</v>
      </c>
      <c r="M83" s="42">
        <f t="shared" si="20"/>
        <v>458066.5714285714</v>
      </c>
      <c r="N83" s="42">
        <f t="shared" si="20"/>
        <v>402110.54054054053</v>
      </c>
      <c r="O83" s="42">
        <f t="shared" si="20"/>
        <v>512452.89473684214</v>
      </c>
      <c r="P83" s="42">
        <f t="shared" si="20"/>
        <v>758606.8421052631</v>
      </c>
      <c r="Q83" s="42">
        <f t="shared" si="20"/>
        <v>769417.9411764706</v>
      </c>
      <c r="R83" s="42">
        <f t="shared" si="20"/>
        <v>820814.705882353</v>
      </c>
      <c r="S83" s="42">
        <f t="shared" si="20"/>
        <v>596448.9655172414</v>
      </c>
      <c r="T83" s="42">
        <f t="shared" si="20"/>
        <v>107561.93548387097</v>
      </c>
      <c r="U83" s="42">
        <f t="shared" si="20"/>
        <v>47103.333333333336</v>
      </c>
    </row>
    <row r="84" spans="1:12" ht="12.75">
      <c r="A84" s="28" t="s">
        <v>80</v>
      </c>
      <c r="B84" s="19"/>
      <c r="L84" s="21"/>
    </row>
    <row r="85" spans="1:12" ht="12.75">
      <c r="A85" s="28"/>
      <c r="B85" s="19"/>
      <c r="L85" s="21"/>
    </row>
    <row r="86" spans="1:12" ht="15">
      <c r="A86" s="18" t="s">
        <v>104</v>
      </c>
      <c r="B86" s="24"/>
      <c r="L86" s="21"/>
    </row>
    <row r="87" spans="1:12" ht="14.25">
      <c r="A87" s="25" t="s">
        <v>31</v>
      </c>
      <c r="B87" s="24"/>
      <c r="L87" s="21"/>
    </row>
    <row r="88" spans="1:21" ht="12.75">
      <c r="A88" s="30"/>
      <c r="B88" s="43"/>
      <c r="C88" s="36">
        <v>2008</v>
      </c>
      <c r="D88" s="36">
        <v>2007</v>
      </c>
      <c r="E88" s="36">
        <v>2006</v>
      </c>
      <c r="F88" s="36">
        <v>2005</v>
      </c>
      <c r="G88" s="36">
        <v>2004</v>
      </c>
      <c r="H88" s="36">
        <v>2003</v>
      </c>
      <c r="I88" s="36">
        <v>2002</v>
      </c>
      <c r="J88" s="36">
        <v>2001</v>
      </c>
      <c r="K88" s="36">
        <v>2000</v>
      </c>
      <c r="L88" s="36">
        <v>1999</v>
      </c>
      <c r="M88" s="36">
        <v>1998</v>
      </c>
      <c r="N88" s="36">
        <v>1997</v>
      </c>
      <c r="O88" s="36">
        <v>1996</v>
      </c>
      <c r="P88" s="36">
        <v>1995</v>
      </c>
      <c r="Q88" s="36">
        <v>1994</v>
      </c>
      <c r="R88" s="36">
        <v>1993</v>
      </c>
      <c r="S88" s="36">
        <v>1992</v>
      </c>
      <c r="T88" s="36">
        <v>1991</v>
      </c>
      <c r="U88" s="36">
        <v>1990</v>
      </c>
    </row>
    <row r="89" spans="1:21" ht="12.75">
      <c r="A89" s="32" t="s">
        <v>81</v>
      </c>
      <c r="B89" s="33" t="s">
        <v>29</v>
      </c>
      <c r="C89" s="52">
        <f aca="true" t="shared" si="21" ref="C89:U89">((C31+C32)/C51)*100</f>
        <v>12.902779650158191</v>
      </c>
      <c r="D89" s="52">
        <f t="shared" si="21"/>
        <v>23.91539634853811</v>
      </c>
      <c r="E89" s="52">
        <f t="shared" si="21"/>
        <v>19.278728462014403</v>
      </c>
      <c r="F89" s="52">
        <f t="shared" si="21"/>
        <v>7.923468496649123</v>
      </c>
      <c r="G89" s="52">
        <f t="shared" si="21"/>
        <v>3.5019104157275924</v>
      </c>
      <c r="H89" s="52">
        <f t="shared" si="21"/>
        <v>1.4976710265396553</v>
      </c>
      <c r="I89" s="52">
        <f t="shared" si="21"/>
        <v>11.04646633313221</v>
      </c>
      <c r="J89" s="52">
        <f t="shared" si="21"/>
        <v>7.730074715468149</v>
      </c>
      <c r="K89" s="52">
        <f t="shared" si="21"/>
        <v>10.971241447034632</v>
      </c>
      <c r="L89" s="52">
        <f t="shared" si="21"/>
        <v>15.742049434323437</v>
      </c>
      <c r="M89" s="52">
        <f t="shared" si="21"/>
        <v>9.40464998657836</v>
      </c>
      <c r="N89" s="52">
        <f t="shared" si="21"/>
        <v>7.721156599234953</v>
      </c>
      <c r="O89" s="52">
        <f t="shared" si="21"/>
        <v>13.262877829862527</v>
      </c>
      <c r="P89" s="52">
        <f t="shared" si="21"/>
        <v>24.461163590546693</v>
      </c>
      <c r="Q89" s="52">
        <f t="shared" si="21"/>
        <v>21.5148137916325</v>
      </c>
      <c r="R89" s="52">
        <f t="shared" si="21"/>
        <v>20.323323393657986</v>
      </c>
      <c r="S89" s="52">
        <f t="shared" si="21"/>
        <v>15.991882147138048</v>
      </c>
      <c r="T89" s="52">
        <f t="shared" si="21"/>
        <v>4.721191413009035</v>
      </c>
      <c r="U89" s="52">
        <f t="shared" si="21"/>
        <v>4.201558696073998</v>
      </c>
    </row>
    <row r="90" spans="1:21" ht="12.75">
      <c r="A90" s="32" t="s">
        <v>82</v>
      </c>
      <c r="B90" s="33" t="s">
        <v>29</v>
      </c>
      <c r="C90" s="52">
        <f aca="true" t="shared" si="22" ref="C90:U90">(C31/C20)*100</f>
        <v>14.098925706043028</v>
      </c>
      <c r="D90" s="52">
        <f t="shared" si="22"/>
        <v>27.21883026907933</v>
      </c>
      <c r="E90" s="52">
        <f t="shared" si="22"/>
        <v>19.625289207016607</v>
      </c>
      <c r="F90" s="52">
        <f t="shared" si="22"/>
        <v>7.914508964965199</v>
      </c>
      <c r="G90" s="52">
        <f t="shared" si="22"/>
        <v>4.6689441940218</v>
      </c>
      <c r="H90" s="52">
        <f t="shared" si="22"/>
        <v>1.2705154082899075</v>
      </c>
      <c r="I90" s="52">
        <f t="shared" si="22"/>
        <v>14.768449772862704</v>
      </c>
      <c r="J90" s="52">
        <f t="shared" si="22"/>
        <v>10.412205548554262</v>
      </c>
      <c r="K90" s="52">
        <f t="shared" si="22"/>
        <v>13.443071805172933</v>
      </c>
      <c r="L90" s="52">
        <f t="shared" si="22"/>
        <v>19.84139802465358</v>
      </c>
      <c r="M90" s="52">
        <f t="shared" si="22"/>
        <v>9.773774273399928</v>
      </c>
      <c r="N90" s="52">
        <f t="shared" si="22"/>
        <v>8.857388125634952</v>
      </c>
      <c r="O90" s="52">
        <f t="shared" si="22"/>
        <v>15.668736440487768</v>
      </c>
      <c r="P90" s="52">
        <f t="shared" si="22"/>
        <v>26.34781819230526</v>
      </c>
      <c r="Q90" s="52">
        <f t="shared" si="22"/>
        <v>33.74504018435689</v>
      </c>
      <c r="R90" s="52">
        <f t="shared" si="22"/>
        <v>34.45312908323005</v>
      </c>
      <c r="S90" s="52">
        <f t="shared" si="22"/>
        <v>31.16496076551089</v>
      </c>
      <c r="T90" s="52">
        <f t="shared" si="22"/>
        <v>4.139959123393134</v>
      </c>
      <c r="U90" s="52">
        <f t="shared" si="22"/>
        <v>3.9427007236682092</v>
      </c>
    </row>
    <row r="91" spans="1:21" ht="12.75">
      <c r="A91" s="32" t="s">
        <v>105</v>
      </c>
      <c r="B91" s="33" t="s">
        <v>29</v>
      </c>
      <c r="C91" s="52">
        <f aca="true" t="shared" si="23" ref="C91:U91">((C31+C32)/C78)*100</f>
        <v>16.14598270902823</v>
      </c>
      <c r="D91" s="52">
        <f t="shared" si="23"/>
        <v>27.845009558861893</v>
      </c>
      <c r="E91" s="52">
        <f t="shared" si="23"/>
        <v>21.966477217446638</v>
      </c>
      <c r="F91" s="52">
        <f t="shared" si="23"/>
        <v>9.650791651070561</v>
      </c>
      <c r="G91" s="52">
        <f t="shared" si="23"/>
        <v>5.52324355037774</v>
      </c>
      <c r="H91" s="52">
        <f t="shared" si="23"/>
        <v>2.515177209641602</v>
      </c>
      <c r="I91" s="52">
        <f t="shared" si="23"/>
        <v>15.74567689241826</v>
      </c>
      <c r="J91" s="52">
        <f t="shared" si="23"/>
        <v>11.49032958417329</v>
      </c>
      <c r="K91" s="52">
        <f t="shared" si="23"/>
        <v>16.593205749397722</v>
      </c>
      <c r="L91" s="52">
        <f t="shared" si="23"/>
        <v>21.998469264781956</v>
      </c>
      <c r="M91" s="52">
        <f t="shared" si="23"/>
        <v>14.522495140555385</v>
      </c>
      <c r="N91" s="52">
        <f t="shared" si="23"/>
        <v>11.884930608980145</v>
      </c>
      <c r="O91" s="52">
        <f t="shared" si="23"/>
        <v>17.175859659826795</v>
      </c>
      <c r="P91" s="52">
        <f t="shared" si="23"/>
        <v>30.557725714061064</v>
      </c>
      <c r="Q91" s="52">
        <f t="shared" si="23"/>
        <v>34.72147947048468</v>
      </c>
      <c r="R91" s="52">
        <f t="shared" si="23"/>
        <v>37.833639561092625</v>
      </c>
      <c r="S91" s="52">
        <f t="shared" si="23"/>
        <v>33.60569348497817</v>
      </c>
      <c r="T91" s="52">
        <f t="shared" si="23"/>
        <v>13.677464736448355</v>
      </c>
      <c r="U91" s="52">
        <f t="shared" si="23"/>
        <v>11.831385831612103</v>
      </c>
    </row>
    <row r="92" spans="1:21" ht="12.75">
      <c r="A92" s="32" t="s">
        <v>83</v>
      </c>
      <c r="B92" s="33" t="s">
        <v>29</v>
      </c>
      <c r="C92" s="52">
        <f aca="true" t="shared" si="24" ref="C92:U92">(C50/C59)*100</f>
        <v>138.26976267303738</v>
      </c>
      <c r="D92" s="52">
        <f t="shared" si="24"/>
        <v>138.27823335316862</v>
      </c>
      <c r="E92" s="52">
        <f t="shared" si="24"/>
        <v>205.7597256110252</v>
      </c>
      <c r="F92" s="52">
        <f t="shared" si="24"/>
        <v>144.597945288506</v>
      </c>
      <c r="G92" s="52">
        <f t="shared" si="24"/>
        <v>134.41368736322906</v>
      </c>
      <c r="H92" s="52">
        <f t="shared" si="24"/>
        <v>160.19372128413622</v>
      </c>
      <c r="I92" s="52">
        <f t="shared" si="24"/>
        <v>135.60847728626732</v>
      </c>
      <c r="J92" s="52">
        <f t="shared" si="24"/>
        <v>142.15286546210217</v>
      </c>
      <c r="K92" s="52">
        <f t="shared" si="24"/>
        <v>159.05065842913808</v>
      </c>
      <c r="L92" s="52">
        <f t="shared" si="24"/>
        <v>180.1289184001537</v>
      </c>
      <c r="M92" s="52">
        <f t="shared" si="24"/>
        <v>162.94227914418394</v>
      </c>
      <c r="N92" s="52">
        <f t="shared" si="24"/>
        <v>160.50831171256883</v>
      </c>
      <c r="O92" s="52">
        <f t="shared" si="24"/>
        <v>174.74330629281215</v>
      </c>
      <c r="P92" s="52">
        <f t="shared" si="24"/>
        <v>153.57056294053467</v>
      </c>
      <c r="Q92" s="52">
        <f t="shared" si="24"/>
        <v>171.60488456712326</v>
      </c>
      <c r="R92" s="52">
        <f t="shared" si="24"/>
        <v>151.7238387028595</v>
      </c>
      <c r="S92" s="52">
        <f t="shared" si="24"/>
        <v>129.5565701166246</v>
      </c>
      <c r="T92" s="52">
        <f t="shared" si="24"/>
        <v>178.30928222648737</v>
      </c>
      <c r="U92" s="52">
        <f t="shared" si="24"/>
        <v>192.35576900736447</v>
      </c>
    </row>
    <row r="93" spans="1:21" ht="12.75">
      <c r="A93" s="32" t="s">
        <v>84</v>
      </c>
      <c r="B93" s="33" t="s">
        <v>29</v>
      </c>
      <c r="C93" s="52">
        <f aca="true" t="shared" si="25" ref="C93:U93">((C50-C46)/C59)*100</f>
        <v>80.41409033109754</v>
      </c>
      <c r="D93" s="52">
        <f t="shared" si="25"/>
        <v>96.96952177918845</v>
      </c>
      <c r="E93" s="52">
        <f t="shared" si="25"/>
        <v>150.27983337435197</v>
      </c>
      <c r="F93" s="52">
        <f t="shared" si="25"/>
        <v>93.69263429804151</v>
      </c>
      <c r="G93" s="52">
        <f t="shared" si="25"/>
        <v>83.82194253209448</v>
      </c>
      <c r="H93" s="52">
        <f t="shared" si="25"/>
        <v>88.95751474731499</v>
      </c>
      <c r="I93" s="52">
        <f t="shared" si="25"/>
        <v>81.35584314936014</v>
      </c>
      <c r="J93" s="52">
        <f t="shared" si="25"/>
        <v>84.10000612249787</v>
      </c>
      <c r="K93" s="52">
        <f t="shared" si="25"/>
        <v>88.23726177276832</v>
      </c>
      <c r="L93" s="52">
        <f t="shared" si="25"/>
        <v>79.19137789107342</v>
      </c>
      <c r="M93" s="52">
        <f t="shared" si="25"/>
        <v>68.48455157963384</v>
      </c>
      <c r="N93" s="52">
        <f t="shared" si="25"/>
        <v>73.24952064649247</v>
      </c>
      <c r="O93" s="52">
        <f t="shared" si="25"/>
        <v>89.57997375860512</v>
      </c>
      <c r="P93" s="52">
        <f t="shared" si="25"/>
        <v>80.96894030059235</v>
      </c>
      <c r="Q93" s="52">
        <f t="shared" si="25"/>
        <v>69.94711509752644</v>
      </c>
      <c r="R93" s="52">
        <f t="shared" si="25"/>
        <v>79.44115000478271</v>
      </c>
      <c r="S93" s="52">
        <f t="shared" si="25"/>
        <v>57.93793931401018</v>
      </c>
      <c r="T93" s="52">
        <f t="shared" si="25"/>
        <v>109.0289824144051</v>
      </c>
      <c r="U93" s="52">
        <f t="shared" si="25"/>
        <v>100.23638008545142</v>
      </c>
    </row>
    <row r="94" spans="1:21" ht="12.75">
      <c r="A94" s="32" t="s">
        <v>85</v>
      </c>
      <c r="B94" s="33" t="s">
        <v>29</v>
      </c>
      <c r="C94" s="52">
        <f aca="true" t="shared" si="26" ref="C94:U94">((C31+C32)/C33)*100</f>
        <v>531.2603058842137</v>
      </c>
      <c r="D94" s="52">
        <f t="shared" si="26"/>
        <v>1165.0520247966317</v>
      </c>
      <c r="E94" s="52">
        <f t="shared" si="26"/>
        <v>734.4683268410313</v>
      </c>
      <c r="F94" s="52">
        <f t="shared" si="26"/>
        <v>309.77957246876497</v>
      </c>
      <c r="G94" s="52">
        <f t="shared" si="26"/>
        <v>184.01065205062542</v>
      </c>
      <c r="H94" s="52">
        <f t="shared" si="26"/>
        <v>56.711842309200144</v>
      </c>
      <c r="I94" s="52">
        <f t="shared" si="26"/>
        <v>355.97520392284446</v>
      </c>
      <c r="J94" s="52">
        <f t="shared" si="26"/>
        <v>239.0319182086629</v>
      </c>
      <c r="K94" s="52">
        <f t="shared" si="26"/>
        <v>307.8664799721967</v>
      </c>
      <c r="L94" s="52">
        <f t="shared" si="26"/>
        <v>488.76744854760324</v>
      </c>
      <c r="M94" s="52">
        <f t="shared" si="26"/>
        <v>403.7885047169591</v>
      </c>
      <c r="N94" s="52">
        <f t="shared" si="26"/>
        <v>365.2935684370582</v>
      </c>
      <c r="O94" s="52">
        <f t="shared" si="26"/>
        <v>529.7215676885793</v>
      </c>
      <c r="P94" s="52">
        <f t="shared" si="26"/>
        <v>638.4280104319674</v>
      </c>
      <c r="Q94" s="52">
        <f t="shared" si="26"/>
        <v>511.77190238315535</v>
      </c>
      <c r="R94" s="52">
        <f t="shared" si="26"/>
        <v>414.94862581843313</v>
      </c>
      <c r="S94" s="52">
        <f t="shared" si="26"/>
        <v>264.3519092889395</v>
      </c>
      <c r="T94" s="52">
        <f t="shared" si="26"/>
        <v>69.76688900621684</v>
      </c>
      <c r="U94" s="52">
        <f t="shared" si="26"/>
        <v>69.02348347453791</v>
      </c>
    </row>
    <row r="95" spans="1:21" ht="12.75">
      <c r="A95" s="32" t="s">
        <v>86</v>
      </c>
      <c r="B95" s="33" t="s">
        <v>29</v>
      </c>
      <c r="C95" s="52">
        <f aca="true" t="shared" si="27" ref="C95:U95">(C53/C61)*100</f>
        <v>36.194582696751965</v>
      </c>
      <c r="D95" s="52">
        <f t="shared" si="27"/>
        <v>32.74605902190365</v>
      </c>
      <c r="E95" s="52">
        <f t="shared" si="27"/>
        <v>43.901989833373314</v>
      </c>
      <c r="F95" s="52">
        <f t="shared" si="27"/>
        <v>20.09541625745888</v>
      </c>
      <c r="G95" s="52">
        <f t="shared" si="27"/>
        <v>41.65534861433521</v>
      </c>
      <c r="H95" s="52">
        <f t="shared" si="27"/>
        <v>39.3350326918243</v>
      </c>
      <c r="I95" s="52">
        <f t="shared" si="27"/>
        <v>42.02010511790688</v>
      </c>
      <c r="J95" s="52">
        <f t="shared" si="27"/>
        <v>46.898189626019565</v>
      </c>
      <c r="K95" s="52">
        <f t="shared" si="27"/>
        <v>44.11048909606762</v>
      </c>
      <c r="L95" s="52">
        <f t="shared" si="27"/>
        <v>46.2281107626084</v>
      </c>
      <c r="M95" s="52">
        <f t="shared" si="27"/>
        <v>48.22768580381923</v>
      </c>
      <c r="N95" s="52">
        <f t="shared" si="27"/>
        <v>46.86997860885257</v>
      </c>
      <c r="O95" s="52">
        <f t="shared" si="27"/>
        <v>49.78467411393853</v>
      </c>
      <c r="P95" s="52">
        <f t="shared" si="27"/>
        <v>48.225222633213825</v>
      </c>
      <c r="Q95" s="52">
        <f t="shared" si="27"/>
        <v>47.41787157437815</v>
      </c>
      <c r="R95" s="52">
        <f t="shared" si="27"/>
        <v>46.865071955164304</v>
      </c>
      <c r="S95" s="52">
        <f t="shared" si="27"/>
        <v>40.84899720256103</v>
      </c>
      <c r="T95" s="52">
        <f t="shared" si="27"/>
        <v>0.874144711022785</v>
      </c>
      <c r="U95" s="52">
        <f t="shared" si="27"/>
        <v>12.307252934832588</v>
      </c>
    </row>
    <row r="96" spans="1:21" ht="12.75">
      <c r="A96" s="32" t="s">
        <v>87</v>
      </c>
      <c r="B96" s="33" t="s">
        <v>29</v>
      </c>
      <c r="C96" s="52">
        <f aca="true" t="shared" si="28" ref="C96:U96">(C59/C61)*100</f>
        <v>40.86382789192823</v>
      </c>
      <c r="D96" s="52">
        <f t="shared" si="28"/>
        <v>43.09786654512352</v>
      </c>
      <c r="E96" s="52">
        <f t="shared" si="28"/>
        <v>33.335244399146916</v>
      </c>
      <c r="F96" s="52">
        <f t="shared" si="28"/>
        <v>34.83416089154622</v>
      </c>
      <c r="G96" s="52">
        <f t="shared" si="28"/>
        <v>36.42961279792175</v>
      </c>
      <c r="H96" s="52">
        <f t="shared" si="28"/>
        <v>33.00381476847986</v>
      </c>
      <c r="I96" s="52">
        <f t="shared" si="28"/>
        <v>35.18806758922923</v>
      </c>
      <c r="J96" s="52">
        <f t="shared" si="28"/>
        <v>30.903544455083143</v>
      </c>
      <c r="K96" s="52">
        <f t="shared" si="28"/>
        <v>28.97837769691749</v>
      </c>
      <c r="L96" s="52">
        <f t="shared" si="28"/>
        <v>27.870209547262526</v>
      </c>
      <c r="M96" s="52">
        <f t="shared" si="28"/>
        <v>27.874196019866854</v>
      </c>
      <c r="N96" s="52">
        <f t="shared" si="28"/>
        <v>30.912142027565924</v>
      </c>
      <c r="O96" s="52">
        <f t="shared" si="28"/>
        <v>30.793720735192437</v>
      </c>
      <c r="P96" s="52">
        <f t="shared" si="28"/>
        <v>30.422605418772115</v>
      </c>
      <c r="Q96" s="52">
        <f t="shared" si="28"/>
        <v>25.15579498242814</v>
      </c>
      <c r="R96" s="52">
        <f t="shared" si="28"/>
        <v>28.007409517832706</v>
      </c>
      <c r="S96" s="52">
        <f t="shared" si="28"/>
        <v>31.86851556830861</v>
      </c>
      <c r="T96" s="52">
        <f t="shared" si="28"/>
        <v>27.961912165951407</v>
      </c>
      <c r="U96" s="52">
        <f t="shared" si="28"/>
        <v>24.86700578055645</v>
      </c>
    </row>
    <row r="97" spans="1:21" ht="12.75">
      <c r="A97" s="34" t="s">
        <v>88</v>
      </c>
      <c r="B97" s="35" t="s">
        <v>29</v>
      </c>
      <c r="C97" s="55">
        <f aca="true" t="shared" si="29" ref="C97:U97">((C55+C54)/C61)*100</f>
        <v>22.941589411319804</v>
      </c>
      <c r="D97" s="55">
        <f t="shared" si="29"/>
        <v>24.156074432972837</v>
      </c>
      <c r="E97" s="55">
        <f t="shared" si="29"/>
        <v>22.76276576747977</v>
      </c>
      <c r="F97" s="55">
        <f t="shared" si="29"/>
        <v>45.07042285099491</v>
      </c>
      <c r="G97" s="55">
        <f t="shared" si="29"/>
        <v>21.915038587743037</v>
      </c>
      <c r="H97" s="55">
        <f t="shared" si="29"/>
        <v>27.661152539695838</v>
      </c>
      <c r="I97" s="55">
        <f t="shared" si="29"/>
        <v>22.791827292863896</v>
      </c>
      <c r="J97" s="55">
        <f t="shared" si="29"/>
        <v>22.19826591889729</v>
      </c>
      <c r="K97" s="55">
        <f t="shared" si="29"/>
        <v>26.911133207014892</v>
      </c>
      <c r="L97" s="55">
        <f t="shared" si="29"/>
        <v>25.901679690129072</v>
      </c>
      <c r="M97" s="55">
        <f t="shared" si="29"/>
        <v>23.898118176313922</v>
      </c>
      <c r="N97" s="55">
        <f t="shared" si="29"/>
        <v>22.217879363581506</v>
      </c>
      <c r="O97" s="55">
        <f t="shared" si="29"/>
        <v>19.42160515086904</v>
      </c>
      <c r="P97" s="55">
        <f t="shared" si="29"/>
        <v>21.35217194801406</v>
      </c>
      <c r="Q97" s="55">
        <f t="shared" si="29"/>
        <v>27.426333443193712</v>
      </c>
      <c r="R97" s="55">
        <f t="shared" si="29"/>
        <v>25.127518527003</v>
      </c>
      <c r="S97" s="55">
        <f t="shared" si="29"/>
        <v>27.28248722913037</v>
      </c>
      <c r="T97" s="55">
        <f t="shared" si="29"/>
        <v>71.1639431230258</v>
      </c>
      <c r="U97" s="55">
        <f t="shared" si="29"/>
        <v>62.825741284610956</v>
      </c>
    </row>
    <row r="98" spans="1:12" ht="12.75">
      <c r="A98" s="23"/>
      <c r="B98" s="19"/>
      <c r="L98" s="21"/>
    </row>
    <row r="99" spans="1:12" ht="15">
      <c r="A99" s="18" t="s">
        <v>106</v>
      </c>
      <c r="B99" s="24"/>
      <c r="L99" s="21"/>
    </row>
    <row r="100" spans="1:12" ht="14.25">
      <c r="A100" s="25" t="s">
        <v>31</v>
      </c>
      <c r="B100" s="24"/>
      <c r="L100" s="21"/>
    </row>
    <row r="101" spans="1:21" ht="12.75">
      <c r="A101" s="30"/>
      <c r="B101" s="43"/>
      <c r="C101" s="36">
        <v>2008</v>
      </c>
      <c r="D101" s="36">
        <v>2007</v>
      </c>
      <c r="E101" s="36">
        <v>2006</v>
      </c>
      <c r="F101" s="36">
        <v>2005</v>
      </c>
      <c r="G101" s="36">
        <v>2004</v>
      </c>
      <c r="H101" s="36">
        <v>2003</v>
      </c>
      <c r="I101" s="36">
        <v>2002</v>
      </c>
      <c r="J101" s="36">
        <v>2001</v>
      </c>
      <c r="K101" s="36">
        <v>2000</v>
      </c>
      <c r="L101" s="36">
        <v>1999</v>
      </c>
      <c r="M101" s="36">
        <v>1998</v>
      </c>
      <c r="N101" s="36">
        <v>1997</v>
      </c>
      <c r="O101" s="36">
        <v>1996</v>
      </c>
      <c r="P101" s="36">
        <v>1995</v>
      </c>
      <c r="Q101" s="36">
        <v>1994</v>
      </c>
      <c r="R101" s="36">
        <v>1993</v>
      </c>
      <c r="S101" s="36">
        <v>1992</v>
      </c>
      <c r="T101" s="36">
        <v>1991</v>
      </c>
      <c r="U101" s="36">
        <v>1990</v>
      </c>
    </row>
    <row r="102" spans="1:21" ht="12.75">
      <c r="A102" s="32" t="s">
        <v>108</v>
      </c>
      <c r="B102" s="33" t="s">
        <v>33</v>
      </c>
      <c r="C102" s="54">
        <f aca="true" t="shared" si="30" ref="C102:U102">C21/(C68+C69)</f>
        <v>1.6948628836135085</v>
      </c>
      <c r="D102" s="54">
        <f t="shared" si="30"/>
        <v>1.2894874931331222</v>
      </c>
      <c r="E102" s="54">
        <f t="shared" si="30"/>
        <v>1.2797287001765307</v>
      </c>
      <c r="F102" s="54">
        <f t="shared" si="30"/>
        <v>1.185668623708862</v>
      </c>
      <c r="G102" s="54">
        <f t="shared" si="30"/>
        <v>0.9487574684749494</v>
      </c>
      <c r="H102" s="54">
        <f t="shared" si="30"/>
        <v>1.074924655902731</v>
      </c>
      <c r="I102" s="54">
        <f t="shared" si="30"/>
        <v>1.3184804772234273</v>
      </c>
      <c r="J102" s="54">
        <f t="shared" si="30"/>
        <v>1.3623274954658582</v>
      </c>
      <c r="K102" s="54">
        <f t="shared" si="30"/>
        <v>1.1340737319337328</v>
      </c>
      <c r="L102" s="54">
        <f t="shared" si="30"/>
        <v>0.8625527197907532</v>
      </c>
      <c r="M102" s="54">
        <f t="shared" si="30"/>
        <v>0.8224676039196236</v>
      </c>
      <c r="N102" s="54">
        <f t="shared" si="30"/>
        <v>1.2086369355674358</v>
      </c>
      <c r="O102" s="54">
        <f t="shared" si="30"/>
        <v>2.243609859986981</v>
      </c>
      <c r="P102" s="54">
        <f t="shared" si="30"/>
        <v>1.4845267316855466</v>
      </c>
      <c r="Q102" s="54">
        <f t="shared" si="30"/>
        <v>1.4599076325799618</v>
      </c>
      <c r="R102" s="54">
        <f t="shared" si="30"/>
        <v>1.451402151437002</v>
      </c>
      <c r="S102" s="54">
        <f t="shared" si="30"/>
        <v>1.5413922022431903</v>
      </c>
      <c r="T102" s="54">
        <f t="shared" si="30"/>
        <v>1.292633783253839</v>
      </c>
      <c r="U102" s="54">
        <f t="shared" si="30"/>
        <v>1.4390335653691355</v>
      </c>
    </row>
    <row r="103" spans="1:21" ht="12.75">
      <c r="A103" s="32" t="s">
        <v>109</v>
      </c>
      <c r="B103" s="33" t="s">
        <v>33</v>
      </c>
      <c r="C103" s="54">
        <f aca="true" t="shared" si="31" ref="C103:U103">C22/(C68+C69)</f>
        <v>0.6401199283757385</v>
      </c>
      <c r="D103" s="54">
        <f t="shared" si="31"/>
        <v>0.740643740462673</v>
      </c>
      <c r="E103" s="54">
        <f t="shared" si="31"/>
        <v>0.9349740513133619</v>
      </c>
      <c r="F103" s="54">
        <f t="shared" si="31"/>
        <v>0.7552156874171414</v>
      </c>
      <c r="G103" s="54">
        <f t="shared" si="31"/>
        <v>0.8177359230920149</v>
      </c>
      <c r="H103" s="54">
        <f t="shared" si="31"/>
        <v>0.788140108375824</v>
      </c>
      <c r="I103" s="54">
        <f t="shared" si="31"/>
        <v>0.758187093275488</v>
      </c>
      <c r="J103" s="54">
        <f t="shared" si="31"/>
        <v>0.7088163357996201</v>
      </c>
      <c r="K103" s="54">
        <f t="shared" si="31"/>
        <v>0.7844513631729011</v>
      </c>
      <c r="L103" s="54">
        <f t="shared" si="31"/>
        <v>1.1438476810884477</v>
      </c>
      <c r="M103" s="54">
        <f t="shared" si="31"/>
        <v>1.084019323027163</v>
      </c>
      <c r="N103" s="54">
        <f t="shared" si="31"/>
        <v>0.9673413382980056</v>
      </c>
      <c r="O103" s="54">
        <f t="shared" si="31"/>
        <v>1.1960069385651018</v>
      </c>
      <c r="P103" s="54">
        <f t="shared" si="31"/>
        <v>0.9853195594817742</v>
      </c>
      <c r="Q103" s="54">
        <f t="shared" si="31"/>
        <v>1.0692688886700528</v>
      </c>
      <c r="R103" s="54">
        <f t="shared" si="31"/>
        <v>0.9361260193768732</v>
      </c>
      <c r="S103" s="54">
        <f t="shared" si="31"/>
        <v>1.2067607263663878</v>
      </c>
      <c r="T103" s="54">
        <f t="shared" si="31"/>
        <v>1.1040998981931702</v>
      </c>
      <c r="U103" s="54">
        <f t="shared" si="31"/>
        <v>1.3192619903063951</v>
      </c>
    </row>
    <row r="104" spans="1:21" ht="12.75">
      <c r="A104" s="32" t="s">
        <v>110</v>
      </c>
      <c r="B104" s="33" t="s">
        <v>33</v>
      </c>
      <c r="C104" s="54">
        <f aca="true" t="shared" si="32" ref="C104:U104">C23/(C68+C69)</f>
        <v>0.06423739533857724</v>
      </c>
      <c r="D104" s="54">
        <f t="shared" si="32"/>
        <v>0.08286616614783622</v>
      </c>
      <c r="E104" s="54">
        <f t="shared" si="32"/>
        <v>0.11838494312525716</v>
      </c>
      <c r="F104" s="54">
        <f t="shared" si="32"/>
        <v>0.12491892600632275</v>
      </c>
      <c r="G104" s="54">
        <f t="shared" si="32"/>
        <v>0.13876089155665378</v>
      </c>
      <c r="H104" s="54">
        <f t="shared" si="32"/>
        <v>0.13021209118850927</v>
      </c>
      <c r="I104" s="54">
        <f t="shared" si="32"/>
        <v>0.12665075921908894</v>
      </c>
      <c r="J104" s="54">
        <f t="shared" si="32"/>
        <v>0.11748383513215757</v>
      </c>
      <c r="K104" s="54">
        <f t="shared" si="32"/>
        <v>0.13491764524227234</v>
      </c>
      <c r="L104" s="54">
        <f t="shared" si="32"/>
        <v>0.14291856002368833</v>
      </c>
      <c r="M104" s="54">
        <f t="shared" si="32"/>
        <v>0.13331054805540157</v>
      </c>
      <c r="N104" s="54">
        <f t="shared" si="32"/>
        <v>0.12215826600850599</v>
      </c>
      <c r="O104" s="54">
        <f t="shared" si="32"/>
        <v>0.18499202917909952</v>
      </c>
      <c r="P104" s="54">
        <f t="shared" si="32"/>
        <v>0.19293411916044262</v>
      </c>
      <c r="Q104" s="54">
        <f t="shared" si="32"/>
        <v>0.3095259952364182</v>
      </c>
      <c r="R104" s="54">
        <f t="shared" si="32"/>
        <v>0.2757169520534684</v>
      </c>
      <c r="S104" s="54">
        <f t="shared" si="32"/>
        <v>0.2525369414278084</v>
      </c>
      <c r="T104" s="54">
        <f t="shared" si="32"/>
        <v>0.3510365171632406</v>
      </c>
      <c r="U104" s="54">
        <f t="shared" si="32"/>
        <v>0.2674205363005122</v>
      </c>
    </row>
    <row r="105" spans="1:21" ht="14.25">
      <c r="A105" s="32" t="s">
        <v>111</v>
      </c>
      <c r="B105" s="33" t="s">
        <v>33</v>
      </c>
      <c r="C105" s="54">
        <f aca="true" t="shared" si="33" ref="C105:N105">C24/(C68+C69)</f>
        <v>1.3088200605435483</v>
      </c>
      <c r="D105" s="54">
        <f t="shared" si="33"/>
        <v>0.6745267899652067</v>
      </c>
      <c r="E105" s="54">
        <f t="shared" si="33"/>
        <v>0.7322122084920561</v>
      </c>
      <c r="F105" s="54">
        <f t="shared" si="33"/>
        <v>0.6641832141140135</v>
      </c>
      <c r="G105" s="54">
        <f t="shared" si="33"/>
        <v>0.6244107556644343</v>
      </c>
      <c r="H105" s="54">
        <f t="shared" si="33"/>
        <v>0.6127883012106838</v>
      </c>
      <c r="I105" s="54">
        <f t="shared" si="33"/>
        <v>0.5302169197396963</v>
      </c>
      <c r="J105" s="54">
        <f t="shared" si="33"/>
        <v>0.5831130451327406</v>
      </c>
      <c r="K105" s="54">
        <f t="shared" si="33"/>
        <v>0.5576636379851503</v>
      </c>
      <c r="L105" s="54">
        <f t="shared" si="33"/>
        <v>0.4992265233219827</v>
      </c>
      <c r="M105" s="54">
        <f t="shared" si="33"/>
        <v>0.5628831990530216</v>
      </c>
      <c r="N105" s="54">
        <f t="shared" si="33"/>
        <v>0.46104724978791967</v>
      </c>
      <c r="O105" s="54"/>
      <c r="P105" s="54"/>
      <c r="Q105" s="54"/>
      <c r="R105" s="54"/>
      <c r="S105" s="54"/>
      <c r="T105" s="54"/>
      <c r="U105" s="54"/>
    </row>
    <row r="106" spans="1:21" ht="12.75">
      <c r="A106" s="32" t="s">
        <v>112</v>
      </c>
      <c r="B106" s="33" t="s">
        <v>33</v>
      </c>
      <c r="C106" s="54">
        <f aca="true" t="shared" si="34" ref="C106:U106">C26/(C68+C69)</f>
        <v>1.0767301630700221</v>
      </c>
      <c r="D106" s="54">
        <f t="shared" si="34"/>
        <v>1.1208241225660731</v>
      </c>
      <c r="E106" s="54">
        <f t="shared" si="34"/>
        <v>1.2609814045473249</v>
      </c>
      <c r="F106" s="54">
        <f t="shared" si="34"/>
        <v>1.1918521000568174</v>
      </c>
      <c r="G106" s="54">
        <f t="shared" si="34"/>
        <v>1.0657744265748974</v>
      </c>
      <c r="H106" s="54">
        <f t="shared" si="34"/>
        <v>1.0526102601457055</v>
      </c>
      <c r="I106" s="54">
        <f t="shared" si="34"/>
        <v>1.0282510845986985</v>
      </c>
      <c r="J106" s="54">
        <f t="shared" si="34"/>
        <v>1.0797689812527427</v>
      </c>
      <c r="K106" s="54">
        <f t="shared" si="34"/>
        <v>1.026108734369634</v>
      </c>
      <c r="L106" s="54">
        <f t="shared" si="34"/>
        <v>1.2898753326424242</v>
      </c>
      <c r="M106" s="54">
        <f t="shared" si="34"/>
        <v>1.1792423339349203</v>
      </c>
      <c r="N106" s="54">
        <f t="shared" si="34"/>
        <v>1.3050597525634675</v>
      </c>
      <c r="O106" s="54">
        <f t="shared" si="34"/>
        <v>1.4852379895219139</v>
      </c>
      <c r="P106" s="54">
        <f t="shared" si="34"/>
        <v>1.4819369150597903</v>
      </c>
      <c r="Q106" s="54">
        <f t="shared" si="34"/>
        <v>1.563266007821354</v>
      </c>
      <c r="R106" s="54">
        <f t="shared" si="34"/>
        <v>1.5324984704506557</v>
      </c>
      <c r="S106" s="54">
        <f t="shared" si="34"/>
        <v>1.3861560373043371</v>
      </c>
      <c r="T106" s="54">
        <f t="shared" si="34"/>
        <v>1.5590257453438348</v>
      </c>
      <c r="U106" s="54">
        <f t="shared" si="34"/>
        <v>1.3933085216991499</v>
      </c>
    </row>
    <row r="107" spans="1:21" ht="12.75">
      <c r="A107" s="32" t="s">
        <v>113</v>
      </c>
      <c r="B107" s="33" t="s">
        <v>33</v>
      </c>
      <c r="C107" s="54">
        <f aca="true" t="shared" si="35" ref="C107:U107">C27/(C68+C69)</f>
        <v>0.33533373973793446</v>
      </c>
      <c r="D107" s="54">
        <f t="shared" si="35"/>
        <v>0.2889819446987725</v>
      </c>
      <c r="E107" s="54">
        <f t="shared" si="35"/>
        <v>0.3778972936382581</v>
      </c>
      <c r="F107" s="54">
        <f t="shared" si="35"/>
        <v>0.4687122856601739</v>
      </c>
      <c r="G107" s="54">
        <f t="shared" si="35"/>
        <v>0.500658398245214</v>
      </c>
      <c r="H107" s="54">
        <f t="shared" si="35"/>
        <v>0.5270594340936211</v>
      </c>
      <c r="I107" s="54">
        <f t="shared" si="35"/>
        <v>0.4806795010845987</v>
      </c>
      <c r="J107" s="54">
        <f t="shared" si="35"/>
        <v>0.4377332666382292</v>
      </c>
      <c r="K107" s="54">
        <f t="shared" si="35"/>
        <v>0.4383444124686195</v>
      </c>
      <c r="L107" s="54">
        <f t="shared" si="35"/>
        <v>0.4718625318406657</v>
      </c>
      <c r="M107" s="54">
        <f t="shared" si="35"/>
        <v>0.4455393650409927</v>
      </c>
      <c r="N107" s="54">
        <f t="shared" si="35"/>
        <v>0.43362312899607725</v>
      </c>
      <c r="O107" s="54">
        <f t="shared" si="35"/>
        <v>0.5441656224954</v>
      </c>
      <c r="P107" s="54">
        <f t="shared" si="35"/>
        <v>0.5529947626110812</v>
      </c>
      <c r="Q107" s="54">
        <f t="shared" si="35"/>
        <v>0.7506179804349313</v>
      </c>
      <c r="R107" s="54">
        <f t="shared" si="35"/>
        <v>0.8082014823075672</v>
      </c>
      <c r="S107" s="54">
        <f t="shared" si="35"/>
        <v>0.7747565768751455</v>
      </c>
      <c r="T107" s="54">
        <f t="shared" si="35"/>
        <v>0.9085631714276331</v>
      </c>
      <c r="U107" s="54">
        <f t="shared" si="35"/>
        <v>0.7475256577492236</v>
      </c>
    </row>
    <row r="108" spans="1:21" ht="12.75">
      <c r="A108" s="32" t="s">
        <v>114</v>
      </c>
      <c r="B108" s="33" t="s">
        <v>33</v>
      </c>
      <c r="C108" s="54">
        <f aca="true" t="shared" si="36" ref="C108:U108">C28/(C68+C69)</f>
        <v>0.20591936602584696</v>
      </c>
      <c r="D108" s="54">
        <f t="shared" si="36"/>
        <v>0.1871411341024231</v>
      </c>
      <c r="E108" s="54">
        <f t="shared" si="36"/>
        <v>0.3176772275387903</v>
      </c>
      <c r="F108" s="54">
        <f t="shared" si="36"/>
        <v>0.21235354962777347</v>
      </c>
      <c r="G108" s="54">
        <f t="shared" si="36"/>
        <v>0.19389194963061943</v>
      </c>
      <c r="H108" s="54">
        <f t="shared" si="36"/>
        <v>0.2332755666486002</v>
      </c>
      <c r="I108" s="54">
        <f t="shared" si="36"/>
        <v>0.16304989154013017</v>
      </c>
      <c r="J108" s="54">
        <f t="shared" si="36"/>
        <v>0.17270308505773935</v>
      </c>
      <c r="K108" s="54">
        <f t="shared" si="36"/>
        <v>0.18106998623649273</v>
      </c>
      <c r="L108" s="54">
        <f t="shared" si="36"/>
        <v>0.1883629247478371</v>
      </c>
      <c r="M108" s="54">
        <f t="shared" si="36"/>
        <v>0.21928468120756417</v>
      </c>
      <c r="N108" s="54">
        <f t="shared" si="36"/>
        <v>0.2410382541661685</v>
      </c>
      <c r="O108" s="54">
        <f t="shared" si="36"/>
        <v>0.23465695367893208</v>
      </c>
      <c r="P108" s="54">
        <f t="shared" si="36"/>
        <v>0.20962813226047805</v>
      </c>
      <c r="Q108" s="54">
        <f t="shared" si="36"/>
        <v>0.20840586918676945</v>
      </c>
      <c r="R108" s="54">
        <f t="shared" si="36"/>
        <v>0.19918527295679314</v>
      </c>
      <c r="S108" s="54">
        <f t="shared" si="36"/>
        <v>0.21331534763972007</v>
      </c>
      <c r="T108" s="54">
        <f t="shared" si="36"/>
        <v>0.2025395684704055</v>
      </c>
      <c r="U108" s="54">
        <f t="shared" si="36"/>
        <v>0.16955797092615202</v>
      </c>
    </row>
    <row r="109" spans="1:21" ht="12.75">
      <c r="A109" s="32" t="s">
        <v>115</v>
      </c>
      <c r="B109" s="33" t="s">
        <v>33</v>
      </c>
      <c r="C109" s="54">
        <f aca="true" t="shared" si="37" ref="C109:U109">C29/(C68+C69)</f>
        <v>1.2558820657640932</v>
      </c>
      <c r="D109" s="54">
        <f t="shared" si="37"/>
        <v>1.1836532014893457</v>
      </c>
      <c r="E109" s="54">
        <f t="shared" si="37"/>
        <v>1.2638297872340425</v>
      </c>
      <c r="F109" s="54">
        <f t="shared" si="37"/>
        <v>1.3693588380122668</v>
      </c>
      <c r="G109" s="54">
        <f t="shared" si="37"/>
        <v>1.1986530379702833</v>
      </c>
      <c r="H109" s="54">
        <f t="shared" si="37"/>
        <v>1.3227494870617587</v>
      </c>
      <c r="I109" s="54">
        <f t="shared" si="37"/>
        <v>1.1773801518438178</v>
      </c>
      <c r="J109" s="54">
        <f t="shared" si="37"/>
        <v>1.1218010133154934</v>
      </c>
      <c r="K109" s="54">
        <f t="shared" si="37"/>
        <v>1.4146815624908486</v>
      </c>
      <c r="L109" s="54">
        <f t="shared" si="37"/>
        <v>1.7094793125832792</v>
      </c>
      <c r="M109" s="54">
        <f t="shared" si="37"/>
        <v>1.2785573167834412</v>
      </c>
      <c r="N109" s="54">
        <f t="shared" si="37"/>
        <v>1.578432142836809</v>
      </c>
      <c r="O109" s="54">
        <f t="shared" si="37"/>
        <v>2.0770316186347886</v>
      </c>
      <c r="P109" s="54">
        <f t="shared" si="37"/>
        <v>1.970350340627174</v>
      </c>
      <c r="Q109" s="54">
        <f t="shared" si="37"/>
        <v>1.9841970593978926</v>
      </c>
      <c r="R109" s="54">
        <f t="shared" si="37"/>
        <v>1.8456959643130968</v>
      </c>
      <c r="S109" s="54">
        <f t="shared" si="37"/>
        <v>2.01497856780926</v>
      </c>
      <c r="T109" s="54">
        <f t="shared" si="37"/>
        <v>2.5280258554574835</v>
      </c>
      <c r="U109" s="54">
        <f t="shared" si="37"/>
        <v>1.7193260802552452</v>
      </c>
    </row>
    <row r="110" spans="1:21" ht="12.75">
      <c r="A110" s="32" t="s">
        <v>116</v>
      </c>
      <c r="B110" s="33" t="s">
        <v>33</v>
      </c>
      <c r="C110" s="54">
        <f aca="true" t="shared" si="38" ref="C110:U110">(C33-C32)/(C68+C69)</f>
        <v>0.04442797322648302</v>
      </c>
      <c r="D110" s="54">
        <f t="shared" si="38"/>
        <v>0.10424210462064307</v>
      </c>
      <c r="E110" s="54">
        <f t="shared" si="38"/>
        <v>0.04597655990762002</v>
      </c>
      <c r="F110" s="54">
        <f t="shared" si="38"/>
        <v>0.11596742471700587</v>
      </c>
      <c r="G110" s="54">
        <f t="shared" si="38"/>
        <v>0.13912323153052994</v>
      </c>
      <c r="H110" s="54">
        <f t="shared" si="38"/>
        <v>0.1796118124815164</v>
      </c>
      <c r="I110" s="54">
        <f t="shared" si="38"/>
        <v>0.2270027114967462</v>
      </c>
      <c r="J110" s="54">
        <f t="shared" si="38"/>
        <v>0.23107275801645488</v>
      </c>
      <c r="K110" s="54">
        <f t="shared" si="38"/>
        <v>0.2552498329477599</v>
      </c>
      <c r="L110" s="54">
        <f t="shared" si="38"/>
        <v>0.09961525466838256</v>
      </c>
      <c r="M110" s="54">
        <f t="shared" si="38"/>
        <v>-0.04396863967722709</v>
      </c>
      <c r="N110" s="54">
        <f t="shared" si="38"/>
        <v>0.061415045462050434</v>
      </c>
      <c r="O110" s="54">
        <f t="shared" si="38"/>
        <v>0.16160886410471564</v>
      </c>
      <c r="P110" s="54">
        <f t="shared" si="38"/>
        <v>0.27462294737671133</v>
      </c>
      <c r="Q110" s="54">
        <f t="shared" si="38"/>
        <v>0.3191316060481132</v>
      </c>
      <c r="R110" s="54">
        <f t="shared" si="38"/>
        <v>0.7480216537719848</v>
      </c>
      <c r="S110" s="54">
        <f t="shared" si="38"/>
        <v>0.8520066145355446</v>
      </c>
      <c r="T110" s="54">
        <f t="shared" si="38"/>
        <v>0.8099245238550595</v>
      </c>
      <c r="U110" s="54">
        <f t="shared" si="38"/>
        <v>0.6537314108670778</v>
      </c>
    </row>
    <row r="111" spans="1:21" ht="12.75">
      <c r="A111" s="45" t="s">
        <v>107</v>
      </c>
      <c r="B111" s="35" t="s">
        <v>33</v>
      </c>
      <c r="C111" s="56">
        <f aca="true" t="shared" si="39" ref="C111:U111">SUM(C102:C110)</f>
        <v>6.626333575695752</v>
      </c>
      <c r="D111" s="56">
        <f t="shared" si="39"/>
        <v>5.672366697186095</v>
      </c>
      <c r="E111" s="56">
        <f t="shared" si="39"/>
        <v>6.331662175973242</v>
      </c>
      <c r="F111" s="56">
        <f t="shared" si="39"/>
        <v>6.088230649320377</v>
      </c>
      <c r="G111" s="56">
        <f t="shared" si="39"/>
        <v>5.627766082739596</v>
      </c>
      <c r="H111" s="56">
        <f t="shared" si="39"/>
        <v>5.92137171710895</v>
      </c>
      <c r="I111" s="56">
        <f t="shared" si="39"/>
        <v>5.809898590021693</v>
      </c>
      <c r="J111" s="56">
        <f t="shared" si="39"/>
        <v>5.8148198158110365</v>
      </c>
      <c r="K111" s="56">
        <f t="shared" si="39"/>
        <v>5.92656090684741</v>
      </c>
      <c r="L111" s="56">
        <f t="shared" si="39"/>
        <v>6.4077408407074605</v>
      </c>
      <c r="M111" s="56">
        <f t="shared" si="39"/>
        <v>5.681335731344902</v>
      </c>
      <c r="N111" s="56">
        <f t="shared" si="39"/>
        <v>6.378752113686439</v>
      </c>
      <c r="O111" s="56">
        <f t="shared" si="39"/>
        <v>8.127309876166933</v>
      </c>
      <c r="P111" s="56">
        <f t="shared" si="39"/>
        <v>7.152313508262997</v>
      </c>
      <c r="Q111" s="56">
        <f t="shared" si="39"/>
        <v>7.664321039375494</v>
      </c>
      <c r="R111" s="56">
        <f t="shared" si="39"/>
        <v>7.796847966667441</v>
      </c>
      <c r="S111" s="56">
        <f t="shared" si="39"/>
        <v>8.241903014201394</v>
      </c>
      <c r="T111" s="56">
        <f t="shared" si="39"/>
        <v>8.755849063164666</v>
      </c>
      <c r="U111" s="56">
        <f t="shared" si="39"/>
        <v>7.709165733472892</v>
      </c>
    </row>
    <row r="112" spans="1:21" ht="12.75">
      <c r="A112" s="27" t="s">
        <v>52</v>
      </c>
      <c r="B112" s="19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</sheetData>
  <sheetProtection/>
  <printOptions/>
  <pageMargins left="0.787401575" right="0.787401575" top="0.78" bottom="0.78" header="0.5" footer="0.5"/>
  <pageSetup horizontalDpi="600" verticalDpi="600" orientation="portrait" paperSize="9" r:id="rId1"/>
  <ignoredErrors>
    <ignoredError sqref="C20:V20 B44 C59:U59 C44:U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2007-11-26T08:35:57Z</cp:lastPrinted>
  <dcterms:created xsi:type="dcterms:W3CDTF">2006-02-03T06:38:48Z</dcterms:created>
  <dcterms:modified xsi:type="dcterms:W3CDTF">2009-12-03T06:42:33Z</dcterms:modified>
  <cp:category/>
  <cp:version/>
  <cp:contentType/>
  <cp:contentStatus/>
</cp:coreProperties>
</file>