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6\"/>
    </mc:Choice>
  </mc:AlternateContent>
  <bookViews>
    <workbookView xWindow="0" yWindow="0" windowWidth="28800" windowHeight="13020" tabRatio="413"/>
  </bookViews>
  <sheets>
    <sheet name="UKE_19_2016" sheetId="1" r:id="rId1"/>
  </sheets>
  <definedNames>
    <definedName name="Z_14D440E4_F18A_4F78_9989_38C1B133222D_.wvu.Cols" localSheetId="0" hidden="1">UKE_19_2016!#REF!</definedName>
    <definedName name="Z_14D440E4_F18A_4F78_9989_38C1B133222D_.wvu.PrintArea" localSheetId="0" hidden="1">UKE_19_2016!$B$1:$M$213</definedName>
    <definedName name="Z_14D440E4_F18A_4F78_9989_38C1B133222D_.wvu.Rows" localSheetId="0" hidden="1">UKE_19_2016!$325:$1048576,UKE_19_2016!$214:$324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0" i="1" l="1"/>
  <c r="F33" i="1"/>
  <c r="G33" i="1"/>
  <c r="G32" i="1" l="1"/>
  <c r="G34" i="1"/>
  <c r="E210" i="1" l="1"/>
  <c r="F130" i="1" l="1"/>
  <c r="E130" i="1"/>
  <c r="J32" i="1"/>
  <c r="E125" i="1" l="1"/>
  <c r="H60" i="1" l="1"/>
  <c r="H40" i="1" l="1"/>
  <c r="H99" i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l="1"/>
  <c r="G60" i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H18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H138" i="1" s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F138" i="1" s="1"/>
  <c r="G124" i="1" l="1"/>
  <c r="G138" i="1" s="1"/>
  <c r="E124" i="1" l="1"/>
  <c r="E138" i="1" s="1"/>
  <c r="F32" i="1" l="1"/>
  <c r="F24" i="1" s="1"/>
  <c r="F40" i="1" s="1"/>
</calcChain>
</file>

<file path=xl/sharedStrings.xml><?xml version="1.0" encoding="utf-8"?>
<sst xmlns="http://schemas.openxmlformats.org/spreadsheetml/2006/main" count="226" uniqueCount="110">
  <si>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</si>
  <si>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</si>
  <si>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</si>
  <si>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</si>
  <si>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</si>
  <si>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</si>
  <si>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</si>
  <si>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</si>
  <si>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</si>
  <si>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</si>
  <si>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</si>
  <si>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</si>
  <si>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</si>
  <si>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</si>
  <si>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</si>
  <si>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</si>
  <si>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</si>
  <si>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</si>
  <si>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</si>
  <si>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</si>
  <si>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</si>
  <si>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</si>
  <si>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</si>
  <si>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</si>
  <si>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</si>
  <si>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</si>
  <si>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</si>
  <si>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</si>
  <si>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</si>
  <si>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</si>
  <si>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</si>
  <si>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</si>
  <si>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</si>
  <si>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</si>
  <si>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</si>
  <si>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</si>
  <si>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</si>
  <si>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</si>
  <si>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</si>
  <si>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</si>
  <si>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</si>
  <si>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</si>
  <si>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</si>
  <si>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</si>
  <si>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</si>
  <si>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</si>
  <si>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</si>
  <si>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</si>
  <si>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</si>
  <si>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</si>
  <si>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</si>
  <si>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</si>
  <si>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</si>
  <si>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</si>
  <si>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</si>
  <si>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</si>
  <si>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</si>
  <si>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</si>
  <si>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</si>
  <si>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</si>
  <si>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</si>
  <si>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</si>
  <si>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</si>
  <si>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</si>
  <si>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</si>
  <si>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</si>
  <si>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</si>
  <si>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</si>
  <si>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</si>
  <si>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</si>
  <si>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</si>
  <si>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</si>
  <si>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</si>
  <si>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</si>
  <si>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</si>
  <si>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</si>
  <si>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</si>
  <si>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</si>
  <si>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</si>
  <si>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</si>
  <si>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</si>
  <si>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</si>
  <si>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</si>
  <si>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</si>
  <si>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</si>
  <si>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</si>
  <si>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</si>
  <si>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</si>
  <si>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</si>
  <si>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</si>
  <si>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</si>
  <si>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</si>
  <si>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</si>
  <si>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</si>
  <si>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</si>
  <si>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</si>
  <si>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</si>
  <si>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</si>
  <si>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</si>
  <si>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</si>
  <si>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</si>
  <si>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</si>
  <si>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</si>
  <si>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</si>
  <si>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t>LANDET KVANTUM UKE 19</t>
  </si>
  <si>
    <t>LANDET KVANTUM T.O.M UKE 19</t>
  </si>
  <si>
    <t>LANDET KVANTUM T.O.M. UKE 19 2015</t>
  </si>
  <si>
    <r>
      <t xml:space="preserve">3 </t>
    </r>
    <r>
      <rPr>
        <sz val="9"/>
        <color theme="1"/>
        <rFont val="Calibri"/>
        <family val="2"/>
      </rPr>
      <t>Registrert rekreasjonsfiske utgjør 922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</si>
  <si>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210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</si>
  <si>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37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</si>
</sst>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8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3" fontId="23" fillId="0" borderId="62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9" xfId="0" applyNumberFormat="1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55" fillId="0" borderId="64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55" fillId="0" borderId="73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8" fillId="4" borderId="56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4" xfId="0" applyNumberFormat="1" applyFont="1" applyBorder="1" applyAlignment="1">
      <alignment vertical="center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3" fillId="0" borderId="81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29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83" t="s">
        <v>86</v>
      </c>
      <c r="C2" s="384"/>
      <c r="D2" s="384"/>
      <c r="E2" s="384"/>
      <c r="F2" s="384"/>
      <c r="G2" s="384"/>
      <c r="H2" s="384"/>
      <c r="I2" s="384"/>
      <c r="J2" s="384"/>
      <c r="K2" s="385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84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68"/>
      <c r="C7" s="369"/>
      <c r="D7" s="369"/>
      <c r="E7" s="369"/>
      <c r="F7" s="369"/>
      <c r="G7" s="369"/>
      <c r="H7" s="369"/>
      <c r="I7" s="369"/>
      <c r="J7" s="369"/>
      <c r="K7" s="370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63" t="s">
        <v>2</v>
      </c>
      <c r="D9" s="364"/>
      <c r="E9" s="363" t="s">
        <v>20</v>
      </c>
      <c r="F9" s="364"/>
      <c r="G9" s="363" t="s">
        <v>21</v>
      </c>
      <c r="H9" s="364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2">
        <v>130856</v>
      </c>
      <c r="G10" s="172" t="s">
        <v>26</v>
      </c>
      <c r="H10" s="272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81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5"/>
      <c r="F13" s="266"/>
      <c r="G13" s="174" t="s">
        <v>15</v>
      </c>
      <c r="H13" s="273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88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87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4"/>
      <c r="D17" s="264"/>
      <c r="E17" s="264"/>
      <c r="F17" s="264"/>
      <c r="G17" s="264"/>
      <c r="H17" s="264"/>
      <c r="I17" s="264"/>
      <c r="J17" s="213"/>
      <c r="K17" s="133"/>
      <c r="L17" s="124"/>
      <c r="M17" s="124"/>
    </row>
    <row r="18" spans="1:13" ht="21.75" customHeight="1" x14ac:dyDescent="0.25">
      <c r="B18" s="365" t="s">
        <v>8</v>
      </c>
      <c r="C18" s="366"/>
      <c r="D18" s="366"/>
      <c r="E18" s="366"/>
      <c r="F18" s="366"/>
      <c r="G18" s="366"/>
      <c r="H18" s="366"/>
      <c r="I18" s="366"/>
      <c r="J18" s="366"/>
      <c r="K18" s="367"/>
      <c r="L18" s="219"/>
      <c r="M18" s="219"/>
    </row>
    <row r="19" spans="1:13" ht="12" customHeight="1" thickBot="1" x14ac:dyDescent="0.3">
      <c r="B19" s="125"/>
      <c r="C19" s="267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71" t="s">
        <v>98</v>
      </c>
      <c r="F20" s="207" t="s">
        <v>104</v>
      </c>
      <c r="G20" s="207" t="s">
        <v>105</v>
      </c>
      <c r="H20" s="207" t="s">
        <v>99</v>
      </c>
      <c r="I20" s="207" t="s">
        <v>75</v>
      </c>
      <c r="J20" s="208" t="s">
        <v>106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3">
        <f>D23+D22</f>
        <v>130856</v>
      </c>
      <c r="E21" s="251">
        <f>E23+E22</f>
        <v>131808</v>
      </c>
      <c r="F21" s="251">
        <f>F23+F22</f>
        <v>733.09050000000002</v>
      </c>
      <c r="G21" s="251">
        <f>G22+G23</f>
        <v>45592.5965</v>
      </c>
      <c r="H21" s="251"/>
      <c r="I21" s="251">
        <f>I23+I22</f>
        <v>86215.4035</v>
      </c>
      <c r="J21" s="258">
        <f>J23+J22</f>
        <v>39566.227400000003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4">
        <v>130106</v>
      </c>
      <c r="E22" s="255">
        <v>131058</v>
      </c>
      <c r="F22" s="255">
        <v>728.55150000000003</v>
      </c>
      <c r="G22" s="255">
        <v>44938.0429</v>
      </c>
      <c r="H22" s="255"/>
      <c r="I22" s="255">
        <f>E22-G22</f>
        <v>86119.9571</v>
      </c>
      <c r="J22" s="259">
        <v>38890.313900000001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5">
        <v>750</v>
      </c>
      <c r="E23" s="256">
        <v>750</v>
      </c>
      <c r="F23" s="256">
        <v>4.5389999999999997</v>
      </c>
      <c r="G23" s="256">
        <v>654.55359999999996</v>
      </c>
      <c r="H23" s="256"/>
      <c r="I23" s="256">
        <f>E23-G23</f>
        <v>95.44640000000004</v>
      </c>
      <c r="J23" s="260">
        <v>675.9135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3">
        <f>D32+D31+D25</f>
        <v>265677</v>
      </c>
      <c r="E24" s="251">
        <f>E32+E31+E25</f>
        <v>259104</v>
      </c>
      <c r="F24" s="251">
        <f>F32+F31+F25</f>
        <v>1970.98</v>
      </c>
      <c r="G24" s="251">
        <f>G25+G31+G32</f>
        <v>211124.136</v>
      </c>
      <c r="H24" s="251"/>
      <c r="I24" s="251">
        <f>I25+I31+I32</f>
        <v>47979.863999999994</v>
      </c>
      <c r="J24" s="258">
        <f>J25+J31+J32</f>
        <v>222611.40869999997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4">
        <f>D26+D27+D28+D29+D30</f>
        <v>206395</v>
      </c>
      <c r="E25" s="252">
        <f>E26+E27+E28+E29+E30</f>
        <v>200195</v>
      </c>
      <c r="F25" s="252">
        <f>F26+F27+F28+F29</f>
        <v>1802.9944</v>
      </c>
      <c r="G25" s="252">
        <f>G26+G27+G28+G29</f>
        <v>172506.09710000001</v>
      </c>
      <c r="H25" s="252"/>
      <c r="I25" s="252">
        <f>I26+I27+I28+I29+I30</f>
        <v>27688.902899999994</v>
      </c>
      <c r="J25" s="261">
        <f>J26+J27+J28+J29+J30</f>
        <v>189130.57579999999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9">
        <v>52313</v>
      </c>
      <c r="E26" s="247">
        <v>46287</v>
      </c>
      <c r="F26" s="247">
        <v>342.02550000000002</v>
      </c>
      <c r="G26" s="247">
        <v>46539.554300000003</v>
      </c>
      <c r="H26" s="247">
        <v>276</v>
      </c>
      <c r="I26" s="247">
        <f>E26-G26+H26</f>
        <v>23.445699999996577</v>
      </c>
      <c r="J26" s="249">
        <v>60071.825400000002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9">
        <v>50250</v>
      </c>
      <c r="E27" s="247">
        <v>49199</v>
      </c>
      <c r="F27" s="247">
        <v>487.86700000000002</v>
      </c>
      <c r="G27" s="247">
        <v>47289.172200000001</v>
      </c>
      <c r="H27" s="247">
        <v>379</v>
      </c>
      <c r="I27" s="247">
        <f>E27-G27+H27</f>
        <v>2288.8277999999991</v>
      </c>
      <c r="J27" s="249">
        <v>50501.523800000003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9">
        <v>51915</v>
      </c>
      <c r="E28" s="247">
        <v>54568</v>
      </c>
      <c r="F28" s="247">
        <v>623.73270000000002</v>
      </c>
      <c r="G28" s="247">
        <v>45881.683400000002</v>
      </c>
      <c r="H28" s="247">
        <v>609</v>
      </c>
      <c r="I28" s="247">
        <f>E28-G28+H28</f>
        <v>9295.3165999999983</v>
      </c>
      <c r="J28" s="249">
        <v>46448.705750000001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9">
        <v>34717</v>
      </c>
      <c r="E29" s="247">
        <v>34829</v>
      </c>
      <c r="F29" s="247">
        <v>349.36919999999998</v>
      </c>
      <c r="G29" s="247">
        <v>32795.6872</v>
      </c>
      <c r="H29" s="247">
        <v>316</v>
      </c>
      <c r="I29" s="247">
        <f>E29-G29+H29</f>
        <v>2349.3127999999997</v>
      </c>
      <c r="J29" s="249">
        <v>32108.520850000001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9">
        <v>17200</v>
      </c>
      <c r="E30" s="247">
        <v>15312</v>
      </c>
      <c r="F30" s="247">
        <v>644</v>
      </c>
      <c r="G30" s="247">
        <f>H26+H27+H28+H29</f>
        <v>1580</v>
      </c>
      <c r="H30" s="247"/>
      <c r="I30" s="247">
        <f>E30-G30</f>
        <v>13732</v>
      </c>
      <c r="J30" s="249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4">
        <v>34033</v>
      </c>
      <c r="E31" s="252">
        <v>33876</v>
      </c>
      <c r="F31" s="252">
        <v>0.52200000000000002</v>
      </c>
      <c r="G31" s="252">
        <v>12393.255499999999</v>
      </c>
      <c r="H31" s="252"/>
      <c r="I31" s="252">
        <f>E31-G31</f>
        <v>21482.744500000001</v>
      </c>
      <c r="J31" s="261">
        <v>9444.4225000000006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4">
        <f>D33+D34</f>
        <v>25249</v>
      </c>
      <c r="E32" s="252">
        <f>E33+E34</f>
        <v>25033</v>
      </c>
      <c r="F32" s="252">
        <f>F33</f>
        <v>167.46359999999999</v>
      </c>
      <c r="G32" s="252">
        <f>G33</f>
        <v>26224.7834</v>
      </c>
      <c r="H32" s="252"/>
      <c r="I32" s="252">
        <f>I33+I34</f>
        <v>-1191.7834000000003</v>
      </c>
      <c r="J32" s="261">
        <f>J33</f>
        <v>24036.410400000001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9">
        <v>23149</v>
      </c>
      <c r="E33" s="247">
        <v>22933</v>
      </c>
      <c r="F33" s="247">
        <f>279.4636-F37</f>
        <v>167.46359999999999</v>
      </c>
      <c r="G33" s="247">
        <f>28276.7834-G37</f>
        <v>26224.7834</v>
      </c>
      <c r="H33" s="247">
        <v>231</v>
      </c>
      <c r="I33" s="247">
        <f>E33-G33+H33</f>
        <v>-3060.7834000000003</v>
      </c>
      <c r="J33" s="249">
        <v>24036.410400000001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70">
        <v>2100</v>
      </c>
      <c r="E34" s="257">
        <v>2100</v>
      </c>
      <c r="F34" s="257">
        <v>74</v>
      </c>
      <c r="G34" s="257">
        <f>H33</f>
        <v>231</v>
      </c>
      <c r="H34" s="257"/>
      <c r="I34" s="257">
        <f t="shared" ref="I34:I39" si="0">E34-G34</f>
        <v>1869</v>
      </c>
      <c r="J34" s="262"/>
      <c r="K34" s="134"/>
      <c r="L34" s="163"/>
      <c r="M34" s="163"/>
    </row>
    <row r="35" spans="1:13" ht="15.75" customHeight="1" thickBot="1" x14ac:dyDescent="0.3">
      <c r="B35" s="125"/>
      <c r="C35" s="186" t="s">
        <v>81</v>
      </c>
      <c r="D35" s="243">
        <v>4000</v>
      </c>
      <c r="E35" s="248">
        <v>4000</v>
      </c>
      <c r="F35" s="248">
        <v>4.1390000000000002</v>
      </c>
      <c r="G35" s="248">
        <v>1510.0655999999999</v>
      </c>
      <c r="H35" s="248"/>
      <c r="I35" s="248">
        <f t="shared" si="0"/>
        <v>2489.9344000000001</v>
      </c>
      <c r="J35" s="250">
        <v>2602.6842000000001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3">
        <v>707</v>
      </c>
      <c r="E36" s="248">
        <v>707</v>
      </c>
      <c r="F36" s="248">
        <v>3.1463999999999999</v>
      </c>
      <c r="G36" s="248">
        <v>376.1934</v>
      </c>
      <c r="H36" s="248"/>
      <c r="I36" s="248">
        <f t="shared" si="0"/>
        <v>330.8066</v>
      </c>
      <c r="J36" s="250">
        <v>241.07509999999999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82</v>
      </c>
      <c r="D37" s="243">
        <v>3000</v>
      </c>
      <c r="E37" s="248">
        <v>3000</v>
      </c>
      <c r="F37" s="248">
        <v>112</v>
      </c>
      <c r="G37" s="248">
        <v>2052</v>
      </c>
      <c r="H37" s="248"/>
      <c r="I37" s="248">
        <f t="shared" si="0"/>
        <v>948</v>
      </c>
      <c r="J37" s="250"/>
      <c r="K37" s="134"/>
      <c r="L37" s="163"/>
      <c r="M37" s="163"/>
    </row>
    <row r="38" spans="1:13" ht="17.25" customHeight="1" thickBot="1" x14ac:dyDescent="0.3">
      <c r="B38" s="125"/>
      <c r="C38" s="186" t="s">
        <v>83</v>
      </c>
      <c r="D38" s="243">
        <v>7000</v>
      </c>
      <c r="E38" s="248">
        <v>7000</v>
      </c>
      <c r="F38" s="248">
        <v>11.063000000000001</v>
      </c>
      <c r="G38" s="248">
        <v>7000</v>
      </c>
      <c r="H38" s="248"/>
      <c r="I38" s="248">
        <f t="shared" si="0"/>
        <v>0</v>
      </c>
      <c r="J38" s="250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3"/>
      <c r="E39" s="248"/>
      <c r="F39" s="248">
        <v>2.5103999999996631</v>
      </c>
      <c r="G39" s="248">
        <v>374</v>
      </c>
      <c r="H39" s="248"/>
      <c r="I39" s="248">
        <f t="shared" si="0"/>
        <v>-374</v>
      </c>
      <c r="J39" s="250">
        <v>557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2836.9292999999998</v>
      </c>
      <c r="G40" s="210">
        <f>G21+G24+G35+G36+G37+G38+G39</f>
        <v>268028.9915</v>
      </c>
      <c r="H40" s="210">
        <f>H26+H27+H28+H29+H33</f>
        <v>1811</v>
      </c>
      <c r="I40" s="210">
        <f>I21+I24+I35+I36+I37+I38+I39</f>
        <v>137590.0085</v>
      </c>
      <c r="J40" s="222">
        <f>J21+J24+J35+J36+J37+J38+J39</f>
        <v>272578.39540000004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101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107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68" t="s">
        <v>1</v>
      </c>
      <c r="C47" s="369"/>
      <c r="D47" s="369"/>
      <c r="E47" s="369"/>
      <c r="F47" s="369"/>
      <c r="G47" s="369"/>
      <c r="H47" s="369"/>
      <c r="I47" s="369"/>
      <c r="J47" s="369"/>
      <c r="K47" s="370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55" t="s">
        <v>2</v>
      </c>
      <c r="D49" s="356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6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6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6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6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7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65" t="s">
        <v>8</v>
      </c>
      <c r="C55" s="366"/>
      <c r="D55" s="366"/>
      <c r="E55" s="366"/>
      <c r="F55" s="366"/>
      <c r="G55" s="366"/>
      <c r="H55" s="366"/>
      <c r="I55" s="366"/>
      <c r="J55" s="366"/>
      <c r="K55" s="367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19</v>
      </c>
      <c r="F56" s="207" t="str">
        <f>G20</f>
        <v>LANDET KVANTUM T.O.M UKE 19</v>
      </c>
      <c r="G56" s="207" t="str">
        <f>I20</f>
        <v>RESTKVOTER</v>
      </c>
      <c r="H56" s="208" t="str">
        <f>J20</f>
        <v>LANDET KVANTUM T.O.M. UKE 19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75"/>
      <c r="E57" s="346">
        <v>75.244500000000002</v>
      </c>
      <c r="F57" s="352">
        <v>221.77809999999999</v>
      </c>
      <c r="G57" s="380"/>
      <c r="H57" s="388">
        <v>210.8013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76"/>
      <c r="E58" s="386">
        <v>5.8387000000000002</v>
      </c>
      <c r="F58" s="352">
        <v>226.62010000000001</v>
      </c>
      <c r="G58" s="381"/>
      <c r="H58" s="388">
        <v>372.34719999999999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100</v>
      </c>
      <c r="D59" s="377"/>
      <c r="E59" s="387">
        <v>0.87239999999999995</v>
      </c>
      <c r="F59" s="353">
        <v>46.589300000000001</v>
      </c>
      <c r="G59" s="382"/>
      <c r="H59" s="389">
        <v>56.593000000000004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3">
        <v>6600</v>
      </c>
      <c r="E60" s="251">
        <f>SUM(E61:E63)</f>
        <v>3.6048</v>
      </c>
      <c r="F60" s="251">
        <f>F61+F62+F63</f>
        <v>27.497799999999998</v>
      </c>
      <c r="G60" s="346">
        <f>D60-F60</f>
        <v>6572.5021999999999</v>
      </c>
      <c r="H60" s="258">
        <f>H61+H62+H63</f>
        <v>11.8271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9"/>
      <c r="E61" s="347">
        <v>0.99719999999999998</v>
      </c>
      <c r="F61" s="247">
        <v>7.6902999999999997</v>
      </c>
      <c r="G61" s="347"/>
      <c r="H61" s="249">
        <v>1.5802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9"/>
      <c r="E62" s="347">
        <v>0.8508</v>
      </c>
      <c r="F62" s="247">
        <v>8.9346999999999994</v>
      </c>
      <c r="G62" s="347"/>
      <c r="H62" s="249">
        <v>4.9032999999999998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40" t="s">
        <v>39</v>
      </c>
      <c r="D63" s="270"/>
      <c r="E63" s="348">
        <v>1.7567999999999999</v>
      </c>
      <c r="F63" s="257">
        <v>10.8728</v>
      </c>
      <c r="G63" s="348"/>
      <c r="H63" s="262">
        <v>5.3436000000000003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3">
        <v>80</v>
      </c>
      <c r="E64" s="248"/>
      <c r="F64" s="248"/>
      <c r="G64" s="349">
        <f>D64-F64</f>
        <v>80</v>
      </c>
      <c r="H64" s="250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1"/>
      <c r="E65" s="263"/>
      <c r="F65" s="263">
        <v>10.198500000000195</v>
      </c>
      <c r="G65" s="350"/>
      <c r="H65" s="390">
        <v>1.9333999999998923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351">
        <f>E57+E58+E59+E60+E64+E65</f>
        <v>85.560400000000001</v>
      </c>
      <c r="F66" s="351">
        <f>F57+F58+F59+F60+F64+F65</f>
        <v>532.68380000000013</v>
      </c>
      <c r="G66" s="214">
        <f>D66-F66</f>
        <v>10672.316199999999</v>
      </c>
      <c r="H66" s="211">
        <f>H57+H58+H59+H60+H64+H65</f>
        <v>657.98219999999981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78"/>
      <c r="D67" s="378"/>
      <c r="E67" s="378"/>
      <c r="F67" s="237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68" t="s">
        <v>1</v>
      </c>
      <c r="C72" s="369"/>
      <c r="D72" s="369"/>
      <c r="E72" s="369"/>
      <c r="F72" s="369"/>
      <c r="G72" s="369"/>
      <c r="H72" s="369"/>
      <c r="I72" s="369"/>
      <c r="J72" s="369"/>
      <c r="K72" s="370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63" t="s">
        <v>2</v>
      </c>
      <c r="D74" s="364"/>
      <c r="E74" s="363" t="s">
        <v>20</v>
      </c>
      <c r="F74" s="371"/>
      <c r="G74" s="363" t="s">
        <v>21</v>
      </c>
      <c r="H74" s="364"/>
      <c r="I74" s="163"/>
      <c r="J74" s="163"/>
      <c r="K74" s="121"/>
      <c r="L74" s="142"/>
      <c r="M74" s="142"/>
    </row>
    <row r="75" spans="2:13" ht="15" x14ac:dyDescent="0.25">
      <c r="B75" s="278"/>
      <c r="C75" s="172" t="s">
        <v>31</v>
      </c>
      <c r="D75" s="176">
        <v>118700</v>
      </c>
      <c r="E75" s="279" t="s">
        <v>5</v>
      </c>
      <c r="F75" s="272">
        <v>45610</v>
      </c>
      <c r="G75" s="280" t="s">
        <v>26</v>
      </c>
      <c r="H75" s="272">
        <v>13395</v>
      </c>
      <c r="I75" s="173"/>
      <c r="J75" s="173"/>
      <c r="K75" s="281"/>
      <c r="L75" s="329"/>
      <c r="M75" s="142"/>
    </row>
    <row r="76" spans="2:13" ht="15" x14ac:dyDescent="0.25">
      <c r="B76" s="278"/>
      <c r="C76" s="172" t="s">
        <v>3</v>
      </c>
      <c r="D76" s="176">
        <v>109700</v>
      </c>
      <c r="E76" s="282" t="s">
        <v>6</v>
      </c>
      <c r="F76" s="176">
        <v>74417</v>
      </c>
      <c r="G76" s="280" t="s">
        <v>64</v>
      </c>
      <c r="H76" s="176">
        <v>55069</v>
      </c>
      <c r="I76" s="173"/>
      <c r="J76" s="173"/>
      <c r="K76" s="281"/>
      <c r="L76" s="329"/>
      <c r="M76" s="142"/>
    </row>
    <row r="77" spans="2:13" ht="15.75" thickBot="1" x14ac:dyDescent="0.3">
      <c r="B77" s="278"/>
      <c r="C77" s="172" t="s">
        <v>32</v>
      </c>
      <c r="D77" s="176">
        <v>15600</v>
      </c>
      <c r="E77" s="174"/>
      <c r="F77" s="176"/>
      <c r="G77" s="280" t="s">
        <v>65</v>
      </c>
      <c r="H77" s="176">
        <v>5953</v>
      </c>
      <c r="I77" s="173"/>
      <c r="J77" s="173"/>
      <c r="K77" s="281"/>
      <c r="L77" s="329"/>
      <c r="M77" s="142"/>
    </row>
    <row r="78" spans="2:13" ht="14.1" customHeight="1" thickBot="1" x14ac:dyDescent="0.3">
      <c r="B78" s="278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3"/>
      <c r="L78" s="286"/>
      <c r="M78" s="124"/>
    </row>
    <row r="79" spans="2:13" ht="12" customHeight="1" x14ac:dyDescent="0.25">
      <c r="B79" s="278"/>
      <c r="C79" s="284" t="s">
        <v>89</v>
      </c>
      <c r="D79" s="215"/>
      <c r="E79" s="215"/>
      <c r="F79" s="215"/>
      <c r="G79" s="215"/>
      <c r="H79" s="215"/>
      <c r="I79" s="285"/>
      <c r="J79" s="286"/>
      <c r="K79" s="283"/>
      <c r="L79" s="286"/>
      <c r="M79" s="124"/>
    </row>
    <row r="80" spans="2:13" ht="14.25" customHeight="1" x14ac:dyDescent="0.25">
      <c r="B80" s="278"/>
      <c r="C80" s="379"/>
      <c r="D80" s="379"/>
      <c r="E80" s="379"/>
      <c r="F80" s="379"/>
      <c r="G80" s="379"/>
      <c r="H80" s="379"/>
      <c r="I80" s="285"/>
      <c r="J80" s="286"/>
      <c r="K80" s="283"/>
      <c r="L80" s="286"/>
      <c r="M80" s="124"/>
    </row>
    <row r="81" spans="1:13" ht="6" customHeight="1" thickBot="1" x14ac:dyDescent="0.3">
      <c r="B81" s="278"/>
      <c r="C81" s="379"/>
      <c r="D81" s="379"/>
      <c r="E81" s="379"/>
      <c r="F81" s="379"/>
      <c r="G81" s="379"/>
      <c r="H81" s="379"/>
      <c r="I81" s="286"/>
      <c r="J81" s="286"/>
      <c r="K81" s="283"/>
      <c r="L81" s="286"/>
      <c r="M81" s="124"/>
    </row>
    <row r="82" spans="1:13" ht="14.1" customHeight="1" x14ac:dyDescent="0.25">
      <c r="B82" s="372" t="s">
        <v>8</v>
      </c>
      <c r="C82" s="373"/>
      <c r="D82" s="373"/>
      <c r="E82" s="373"/>
      <c r="F82" s="373"/>
      <c r="G82" s="373"/>
      <c r="H82" s="373"/>
      <c r="I82" s="373"/>
      <c r="J82" s="373"/>
      <c r="K82" s="374"/>
      <c r="L82" s="330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98</v>
      </c>
      <c r="F84" s="207" t="str">
        <f>F20</f>
        <v>LANDET KVANTUM UKE 19</v>
      </c>
      <c r="G84" s="207" t="str">
        <f>G20</f>
        <v>LANDET KVANTUM T.O.M UKE 19</v>
      </c>
      <c r="H84" s="207" t="str">
        <f>I20</f>
        <v>RESTKVOTER</v>
      </c>
      <c r="I84" s="208" t="str">
        <f>J20</f>
        <v>LANDET KVANTUM T.O.M. UKE 19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7" t="s">
        <v>16</v>
      </c>
      <c r="D85" s="253">
        <f>D87+D86</f>
        <v>44850</v>
      </c>
      <c r="E85" s="251">
        <f>E87+E86</f>
        <v>50182</v>
      </c>
      <c r="F85" s="251">
        <f>F87+F86</f>
        <v>31.389400000000002</v>
      </c>
      <c r="G85" s="251">
        <f>G86+G87</f>
        <v>28837.489099999999</v>
      </c>
      <c r="H85" s="251">
        <f>H86+H87</f>
        <v>21344.510900000001</v>
      </c>
      <c r="I85" s="258">
        <f>I86+I87</f>
        <v>13567.9079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4">
        <v>44100</v>
      </c>
      <c r="E86" s="255">
        <v>49432</v>
      </c>
      <c r="F86" s="255">
        <v>6.8544</v>
      </c>
      <c r="G86" s="255">
        <v>28581.5635</v>
      </c>
      <c r="H86" s="255">
        <f>E86-G86</f>
        <v>20850.4365</v>
      </c>
      <c r="I86" s="259">
        <v>13001.0087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5">
        <v>750</v>
      </c>
      <c r="E87" s="256">
        <v>750</v>
      </c>
      <c r="F87" s="256">
        <v>24.535</v>
      </c>
      <c r="G87" s="256">
        <v>255.9256</v>
      </c>
      <c r="H87" s="256">
        <f>E87-G87</f>
        <v>494.07439999999997</v>
      </c>
      <c r="I87" s="260">
        <v>566.89919999999995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8">
        <f t="shared" ref="D88:I88" si="1">D89+D95+D96</f>
        <v>73177</v>
      </c>
      <c r="E88" s="289">
        <f t="shared" si="1"/>
        <v>78334</v>
      </c>
      <c r="F88" s="289">
        <f t="shared" si="1"/>
        <v>1270.1655000000001</v>
      </c>
      <c r="G88" s="289">
        <f t="shared" si="1"/>
        <v>30139.834900000002</v>
      </c>
      <c r="H88" s="289">
        <f>H89+H95+H96</f>
        <v>48194.165100000006</v>
      </c>
      <c r="I88" s="331">
        <f t="shared" si="1"/>
        <v>23860.942300000002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4">
        <f>D90+D91+D92+D93+D94</f>
        <v>54151</v>
      </c>
      <c r="E89" s="252">
        <f>E90+E91+E92+E93+E94</f>
        <v>58216</v>
      </c>
      <c r="F89" s="252">
        <f>F90+F91+F92+F93+F94</f>
        <v>1134.5369000000001</v>
      </c>
      <c r="G89" s="252">
        <f>G90+G91+G92+G93+G94</f>
        <v>23263.965500000002</v>
      </c>
      <c r="H89" s="252">
        <f>H90+H91+H92+H93+H94</f>
        <v>34952.034500000002</v>
      </c>
      <c r="I89" s="261">
        <f>I90+I91+I92+I93</f>
        <v>18959.767599999999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9">
        <v>13579</v>
      </c>
      <c r="E90" s="247">
        <v>15166</v>
      </c>
      <c r="F90" s="247">
        <v>106.6808</v>
      </c>
      <c r="G90" s="247">
        <v>3372.8598999999999</v>
      </c>
      <c r="H90" s="247">
        <f t="shared" ref="H90:H99" si="2">E90-G90</f>
        <v>11793.140100000001</v>
      </c>
      <c r="I90" s="249">
        <v>2521.3849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9">
        <v>12519</v>
      </c>
      <c r="E91" s="247">
        <v>12555</v>
      </c>
      <c r="F91" s="247">
        <v>291.0652</v>
      </c>
      <c r="G91" s="247">
        <v>6041.3918999999996</v>
      </c>
      <c r="H91" s="247">
        <f t="shared" si="2"/>
        <v>6513.6081000000004</v>
      </c>
      <c r="I91" s="249">
        <v>5509.0923000000003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9">
        <v>14204</v>
      </c>
      <c r="E92" s="247">
        <v>15865</v>
      </c>
      <c r="F92" s="247">
        <v>511.76240000000001</v>
      </c>
      <c r="G92" s="247">
        <v>7664.9744000000001</v>
      </c>
      <c r="H92" s="247">
        <f t="shared" si="2"/>
        <v>8200.0256000000008</v>
      </c>
      <c r="I92" s="249">
        <v>6690.4651000000003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9">
        <v>7849</v>
      </c>
      <c r="E93" s="247">
        <v>8630</v>
      </c>
      <c r="F93" s="247">
        <v>225.02850000000001</v>
      </c>
      <c r="G93" s="247">
        <v>6184.7393000000002</v>
      </c>
      <c r="H93" s="247">
        <f t="shared" si="2"/>
        <v>2445.2606999999998</v>
      </c>
      <c r="I93" s="249">
        <v>4238.8253000000004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9">
        <v>6000</v>
      </c>
      <c r="E94" s="247">
        <v>6000</v>
      </c>
      <c r="F94" s="247"/>
      <c r="G94" s="247"/>
      <c r="H94" s="247">
        <f t="shared" si="2"/>
        <v>6000</v>
      </c>
      <c r="I94" s="249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4">
        <v>13172</v>
      </c>
      <c r="E95" s="252">
        <v>13660</v>
      </c>
      <c r="F95" s="252">
        <v>109.35120000000001</v>
      </c>
      <c r="G95" s="252">
        <v>5499.6021000000001</v>
      </c>
      <c r="H95" s="252">
        <f t="shared" si="2"/>
        <v>8160.3978999999999</v>
      </c>
      <c r="I95" s="261">
        <v>3428.2809000000002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90" t="s">
        <v>65</v>
      </c>
      <c r="D96" s="291">
        <v>5854</v>
      </c>
      <c r="E96" s="292">
        <v>6458</v>
      </c>
      <c r="F96" s="292">
        <v>26.2774</v>
      </c>
      <c r="G96" s="292">
        <v>1376.2673</v>
      </c>
      <c r="H96" s="292">
        <f t="shared" si="2"/>
        <v>5081.7327000000005</v>
      </c>
      <c r="I96" s="303">
        <v>1472.8938000000001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3">
        <v>373</v>
      </c>
      <c r="E97" s="248">
        <v>373</v>
      </c>
      <c r="F97" s="248"/>
      <c r="G97" s="248">
        <v>25.129799999999999</v>
      </c>
      <c r="H97" s="248">
        <f t="shared" si="2"/>
        <v>347.87020000000001</v>
      </c>
      <c r="I97" s="250">
        <v>30.768999999999998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73</v>
      </c>
      <c r="D98" s="243">
        <v>300</v>
      </c>
      <c r="E98" s="248">
        <v>300</v>
      </c>
      <c r="F98" s="248">
        <v>0.57499999999999996</v>
      </c>
      <c r="G98" s="248">
        <v>300</v>
      </c>
      <c r="H98" s="248">
        <f t="shared" si="2"/>
        <v>0</v>
      </c>
      <c r="I98" s="250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3" t="s">
        <v>14</v>
      </c>
      <c r="D99" s="243"/>
      <c r="E99" s="248"/>
      <c r="F99" s="248">
        <v>0.57590000000004693</v>
      </c>
      <c r="G99" s="248">
        <v>50.705000000009022</v>
      </c>
      <c r="H99" s="248">
        <f t="shared" si="2"/>
        <v>-50.705000000009022</v>
      </c>
      <c r="I99" s="250">
        <v>37.574599999999919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I100" si="3">D85+D88+D97+D98+D99</f>
        <v>118700</v>
      </c>
      <c r="E100" s="351">
        <f t="shared" si="3"/>
        <v>129189</v>
      </c>
      <c r="F100" s="238">
        <f t="shared" si="3"/>
        <v>1302.7058000000002</v>
      </c>
      <c r="G100" s="238">
        <f t="shared" si="3"/>
        <v>59353.158800000012</v>
      </c>
      <c r="H100" s="238">
        <f>H85+H88+H97+H98+H99</f>
        <v>69835.841199999995</v>
      </c>
      <c r="I100" s="211">
        <f t="shared" si="3"/>
        <v>37797.193800000001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103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54" t="s">
        <v>109</v>
      </c>
      <c r="D103" s="218"/>
      <c r="E103" s="218"/>
      <c r="F103" s="242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68" t="s">
        <v>1</v>
      </c>
      <c r="C107" s="369"/>
      <c r="D107" s="369"/>
      <c r="E107" s="369"/>
      <c r="F107" s="369"/>
      <c r="G107" s="369"/>
      <c r="H107" s="369"/>
      <c r="I107" s="369"/>
      <c r="J107" s="369"/>
      <c r="K107" s="370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63" t="s">
        <v>2</v>
      </c>
      <c r="D109" s="364"/>
      <c r="E109" s="363" t="s">
        <v>20</v>
      </c>
      <c r="F109" s="364"/>
      <c r="G109" s="363" t="s">
        <v>21</v>
      </c>
      <c r="H109" s="364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2">
        <v>44900</v>
      </c>
      <c r="G110" s="172" t="s">
        <v>26</v>
      </c>
      <c r="H110" s="272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90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65" t="s">
        <v>8</v>
      </c>
      <c r="C116" s="366"/>
      <c r="D116" s="366"/>
      <c r="E116" s="366"/>
      <c r="F116" s="366"/>
      <c r="G116" s="366"/>
      <c r="H116" s="366"/>
      <c r="I116" s="366"/>
      <c r="J116" s="366"/>
      <c r="K116" s="367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19</v>
      </c>
      <c r="F118" s="207" t="str">
        <f>G20</f>
        <v>LANDET KVANTUM T.O.M UKE 19</v>
      </c>
      <c r="G118" s="207" t="str">
        <f>I20</f>
        <v>RESTKVOTER</v>
      </c>
      <c r="H118" s="208" t="str">
        <f>J20</f>
        <v>LANDET KVANTUM T.O.M. UKE 19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4" t="s">
        <v>16</v>
      </c>
      <c r="D119" s="253">
        <f>D120+D121+D122</f>
        <v>44900</v>
      </c>
      <c r="E119" s="251">
        <f>E120+E121+E122</f>
        <v>149.13509999999999</v>
      </c>
      <c r="F119" s="251">
        <f>F120+F121+F122</f>
        <v>14975.075699999999</v>
      </c>
      <c r="G119" s="251">
        <f>G120+G121+G122</f>
        <v>29924.924300000002</v>
      </c>
      <c r="H119" s="258">
        <f>H120+H121+H122</f>
        <v>25960.8318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5" t="s">
        <v>12</v>
      </c>
      <c r="D120" s="274">
        <v>35920</v>
      </c>
      <c r="E120" s="255">
        <v>144.76220000000001</v>
      </c>
      <c r="F120" s="255">
        <v>11072.254999999999</v>
      </c>
      <c r="G120" s="255">
        <f>D120-F120</f>
        <v>24847.745000000003</v>
      </c>
      <c r="H120" s="259">
        <v>22342.249599999999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5" t="s">
        <v>11</v>
      </c>
      <c r="D121" s="274">
        <v>8480</v>
      </c>
      <c r="E121" s="255">
        <v>4.3728999999999996</v>
      </c>
      <c r="F121" s="255">
        <v>3902.8207000000002</v>
      </c>
      <c r="G121" s="255">
        <f>D121-F121</f>
        <v>4577.1792999999998</v>
      </c>
      <c r="H121" s="259">
        <v>3618.5821999999998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6" t="s">
        <v>43</v>
      </c>
      <c r="D122" s="275">
        <v>500</v>
      </c>
      <c r="E122" s="256"/>
      <c r="F122" s="256"/>
      <c r="G122" s="256">
        <f>D122-F122</f>
        <v>500</v>
      </c>
      <c r="H122" s="260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7" t="s">
        <v>42</v>
      </c>
      <c r="D123" s="333">
        <v>30337</v>
      </c>
      <c r="E123" s="338">
        <v>2078.2235999999998</v>
      </c>
      <c r="F123" s="338">
        <v>10688.0278</v>
      </c>
      <c r="G123" s="338">
        <f>D123-F123</f>
        <v>19648.9722</v>
      </c>
      <c r="H123" s="342">
        <v>11795.274799999999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8" t="s">
        <v>17</v>
      </c>
      <c r="D124" s="243">
        <f>D125+D130+D133</f>
        <v>46113</v>
      </c>
      <c r="E124" s="248">
        <f>E125+E130+E133</f>
        <v>517.09960000000001</v>
      </c>
      <c r="F124" s="248">
        <f>F133+F130+F125</f>
        <v>32638.324399999998</v>
      </c>
      <c r="G124" s="248">
        <f>D124-F124</f>
        <v>13474.675600000002</v>
      </c>
      <c r="H124" s="250">
        <f>H125+H130+H133</f>
        <v>26405.581900000001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9" t="s">
        <v>66</v>
      </c>
      <c r="D125" s="334">
        <f>D126+D127+D128+D129</f>
        <v>34585</v>
      </c>
      <c r="E125" s="339">
        <f>E126+E127+E128+E129</f>
        <v>443.596</v>
      </c>
      <c r="F125" s="339">
        <f>F126+F127+F129+F128</f>
        <v>26029.906199999998</v>
      </c>
      <c r="G125" s="339">
        <f>G126+G127+G128+G129</f>
        <v>8555.0937999999987</v>
      </c>
      <c r="H125" s="343">
        <f>H126+H127+H128+H129</f>
        <v>18902.103800000001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300" t="s">
        <v>22</v>
      </c>
      <c r="D126" s="269">
        <v>9788</v>
      </c>
      <c r="E126" s="247">
        <v>55.0749</v>
      </c>
      <c r="F126" s="247">
        <v>3518.1131</v>
      </c>
      <c r="G126" s="247">
        <f t="shared" ref="G126:G129" si="4">D126-F126</f>
        <v>6269.8868999999995</v>
      </c>
      <c r="H126" s="249">
        <v>2412.2206000000001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300" t="s">
        <v>23</v>
      </c>
      <c r="D127" s="269">
        <v>8992</v>
      </c>
      <c r="E127" s="247">
        <v>49.980400000000003</v>
      </c>
      <c r="F127" s="247">
        <v>7067.6544000000004</v>
      </c>
      <c r="G127" s="247">
        <f t="shared" si="4"/>
        <v>1924.3455999999996</v>
      </c>
      <c r="H127" s="249">
        <v>5599.2107999999998</v>
      </c>
      <c r="I127" s="142" t="s">
        <v>84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300" t="s">
        <v>24</v>
      </c>
      <c r="D128" s="269">
        <v>8957</v>
      </c>
      <c r="E128" s="247">
        <v>199.66749999999999</v>
      </c>
      <c r="F128" s="247">
        <v>8873.3042000000005</v>
      </c>
      <c r="G128" s="247">
        <f t="shared" si="4"/>
        <v>83.695799999999508</v>
      </c>
      <c r="H128" s="249">
        <v>5558.1801999999998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300" t="s">
        <v>25</v>
      </c>
      <c r="D129" s="269">
        <v>6848</v>
      </c>
      <c r="E129" s="247">
        <v>138.8732</v>
      </c>
      <c r="F129" s="247">
        <v>6570.8344999999999</v>
      </c>
      <c r="G129" s="247">
        <f t="shared" si="4"/>
        <v>277.16550000000007</v>
      </c>
      <c r="H129" s="249">
        <v>5332.4921999999997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301" t="s">
        <v>18</v>
      </c>
      <c r="D130" s="254">
        <f>D131+D132</f>
        <v>5072</v>
      </c>
      <c r="E130" s="252">
        <f>E131</f>
        <v>0</v>
      </c>
      <c r="F130" s="252">
        <f>F131+F132</f>
        <v>3747.9964</v>
      </c>
      <c r="G130" s="252">
        <f>D130-F130</f>
        <v>1324.0036</v>
      </c>
      <c r="H130" s="261">
        <f>H131+H132</f>
        <v>5125.3440000000001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300" t="s">
        <v>44</v>
      </c>
      <c r="D131" s="335">
        <v>4572</v>
      </c>
      <c r="E131" s="340"/>
      <c r="F131" s="340">
        <v>3747.9964</v>
      </c>
      <c r="G131" s="340"/>
      <c r="H131" s="344">
        <v>5125.3440000000001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300" t="s">
        <v>45</v>
      </c>
      <c r="D132" s="335">
        <v>500</v>
      </c>
      <c r="E132" s="340"/>
      <c r="F132" s="340"/>
      <c r="G132" s="340"/>
      <c r="H132" s="344"/>
      <c r="I132" s="41"/>
      <c r="J132" s="41"/>
      <c r="K132" s="134"/>
      <c r="L132" s="163"/>
      <c r="M132" s="163"/>
    </row>
    <row r="133" spans="2:13" ht="15.75" thickBot="1" x14ac:dyDescent="0.3">
      <c r="B133" s="9"/>
      <c r="C133" s="302" t="s">
        <v>65</v>
      </c>
      <c r="D133" s="291">
        <v>6456</v>
      </c>
      <c r="E133" s="292">
        <v>73.503600000000006</v>
      </c>
      <c r="F133" s="292">
        <v>2860.4218000000001</v>
      </c>
      <c r="G133" s="292">
        <f>D133-F133</f>
        <v>3595.5781999999999</v>
      </c>
      <c r="H133" s="303">
        <v>2378.1341000000002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4" t="s">
        <v>13</v>
      </c>
      <c r="D134" s="336">
        <v>250</v>
      </c>
      <c r="E134" s="341"/>
      <c r="F134" s="341">
        <v>5.2427999999999999</v>
      </c>
      <c r="G134" s="341">
        <f>D134-F134</f>
        <v>244.75720000000001</v>
      </c>
      <c r="H134" s="345">
        <v>4.0895000000000001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8" t="s">
        <v>74</v>
      </c>
      <c r="D135" s="243">
        <v>2000</v>
      </c>
      <c r="E135" s="248">
        <v>8.1633999999999993</v>
      </c>
      <c r="F135" s="248">
        <v>2000</v>
      </c>
      <c r="G135" s="248">
        <f>D135-F135</f>
        <v>0</v>
      </c>
      <c r="H135" s="250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8" t="s">
        <v>46</v>
      </c>
      <c r="D136" s="243">
        <v>350</v>
      </c>
      <c r="E136" s="248"/>
      <c r="F136" s="248"/>
      <c r="G136" s="248">
        <f>D136-F136</f>
        <v>350</v>
      </c>
      <c r="H136" s="250"/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1"/>
      <c r="E137" s="263"/>
      <c r="F137" s="263">
        <v>14.940600000001723</v>
      </c>
      <c r="G137" s="263">
        <f>D137-F137</f>
        <v>-14.940600000001723</v>
      </c>
      <c r="H137" s="337">
        <v>45.388500000000931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236">
        <f>D119+D123+D124+D134+D135+D136+D137</f>
        <v>123950</v>
      </c>
      <c r="E138" s="214">
        <f>E119+E123+E124+E134+E135+E136+E137</f>
        <v>2752.6216999999997</v>
      </c>
      <c r="F138" s="214">
        <f>F119+F123+F124+F134+F135+F136+F137</f>
        <v>60321.611299999997</v>
      </c>
      <c r="G138" s="214">
        <f>G119+G123+G124+G134+G135+G136+G137</f>
        <v>63628.388700000003</v>
      </c>
      <c r="H138" s="211">
        <f>H119+H123+H124+H134+H135+H136+H137</f>
        <v>66211.166500000007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108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78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55" t="s">
        <v>2</v>
      </c>
      <c r="D147" s="356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5" t="s">
        <v>60</v>
      </c>
      <c r="D148" s="306">
        <v>17600</v>
      </c>
      <c r="E148" s="307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8" t="s">
        <v>92</v>
      </c>
      <c r="D149" s="309">
        <v>8400</v>
      </c>
      <c r="E149" s="307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10" t="s">
        <v>93</v>
      </c>
      <c r="D150" s="309">
        <v>4000</v>
      </c>
      <c r="E150" s="307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11" t="s">
        <v>35</v>
      </c>
      <c r="D151" s="312">
        <f>SUM(D148:D150)</f>
        <v>30000</v>
      </c>
      <c r="E151" s="307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3" t="s">
        <v>79</v>
      </c>
      <c r="D152" s="314"/>
      <c r="E152" s="314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3" t="s">
        <v>91</v>
      </c>
      <c r="D153" s="314"/>
      <c r="E153" s="314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94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19</v>
      </c>
      <c r="F156" s="72" t="str">
        <f>G20</f>
        <v>LANDET KVANTUM T.O.M UKE 19</v>
      </c>
      <c r="G156" s="72" t="str">
        <f>I20</f>
        <v>RESTKVOTER</v>
      </c>
      <c r="H156" s="95" t="str">
        <f>J20</f>
        <v>LANDET KVANTUM T.O.M. UKE 19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69.999399999999994</v>
      </c>
      <c r="F157" s="196">
        <v>898.62639999999999</v>
      </c>
      <c r="G157" s="196">
        <f>D157-F157</f>
        <v>16588.373599999999</v>
      </c>
      <c r="H157" s="234">
        <v>1505.8407999999999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3</v>
      </c>
      <c r="G158" s="196">
        <f>D158-F158</f>
        <v>97</v>
      </c>
      <c r="H158" s="234">
        <v>4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69.999399999999994</v>
      </c>
      <c r="F160" s="198">
        <f>SUM(F157:F159)</f>
        <v>901.62639999999999</v>
      </c>
      <c r="G160" s="198">
        <f>D160-F160</f>
        <v>16698.373599999999</v>
      </c>
      <c r="H160" s="221">
        <f>SUM(H157:H159)</f>
        <v>1509.8407999999999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80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60" t="s">
        <v>1</v>
      </c>
      <c r="C163" s="361"/>
      <c r="D163" s="361"/>
      <c r="E163" s="361"/>
      <c r="F163" s="361"/>
      <c r="G163" s="361"/>
      <c r="H163" s="361"/>
      <c r="I163" s="361"/>
      <c r="J163" s="361"/>
      <c r="K163" s="362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55" t="s">
        <v>2</v>
      </c>
      <c r="D165" s="356"/>
      <c r="E165" s="355" t="s">
        <v>58</v>
      </c>
      <c r="F165" s="356"/>
      <c r="G165" s="355" t="s">
        <v>59</v>
      </c>
      <c r="H165" s="356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5" t="s">
        <v>60</v>
      </c>
      <c r="D166" s="315">
        <v>33532</v>
      </c>
      <c r="E166" s="316" t="s">
        <v>5</v>
      </c>
      <c r="F166" s="317">
        <v>20022</v>
      </c>
      <c r="G166" s="308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8" t="s">
        <v>48</v>
      </c>
      <c r="D167" s="318">
        <v>32164</v>
      </c>
      <c r="E167" s="319" t="s">
        <v>49</v>
      </c>
      <c r="F167" s="320">
        <v>8000</v>
      </c>
      <c r="G167" s="308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8"/>
      <c r="D168" s="318"/>
      <c r="E168" s="319" t="s">
        <v>42</v>
      </c>
      <c r="F168" s="320">
        <v>5500</v>
      </c>
      <c r="G168" s="308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8"/>
      <c r="D169" s="318"/>
      <c r="E169" s="319"/>
      <c r="F169" s="320"/>
      <c r="G169" s="308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21">
        <f>SUM(D166:D169)</f>
        <v>65696</v>
      </c>
      <c r="E170" s="322" t="s">
        <v>62</v>
      </c>
      <c r="F170" s="321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4" t="s">
        <v>96</v>
      </c>
      <c r="D171" s="319"/>
      <c r="E171" s="319"/>
      <c r="F171" s="319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3" t="s">
        <v>95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57" t="s">
        <v>8</v>
      </c>
      <c r="C174" s="358"/>
      <c r="D174" s="358"/>
      <c r="E174" s="358"/>
      <c r="F174" s="358"/>
      <c r="G174" s="358"/>
      <c r="H174" s="358"/>
      <c r="I174" s="358"/>
      <c r="J174" s="358"/>
      <c r="K174" s="359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8" t="s">
        <v>20</v>
      </c>
      <c r="E176" s="239" t="str">
        <f>F20</f>
        <v>LANDET KVANTUM UKE 19</v>
      </c>
      <c r="F176" s="72" t="str">
        <f>G20</f>
        <v>LANDET KVANTUM T.O.M UKE 19</v>
      </c>
      <c r="G176" s="72" t="str">
        <f>I20</f>
        <v>RESTKVOTER</v>
      </c>
      <c r="H176" s="95" t="str">
        <f>J20</f>
        <v>LANDET KVANTUM T.O.M. UKE 19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4">
        <f>D178+D179+D180+D181</f>
        <v>20022</v>
      </c>
      <c r="E177" s="244">
        <f>E178+E179+E180+E181</f>
        <v>356.00470000000001</v>
      </c>
      <c r="F177" s="244">
        <f>F178+F179+F180+F181</f>
        <v>15057.009199999999</v>
      </c>
      <c r="G177" s="244">
        <f>G178+G179+G180+G181</f>
        <v>4964.9908000000005</v>
      </c>
      <c r="H177" s="244">
        <f>H178+H179+H180+H181</f>
        <v>16045.582899999999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2" t="s">
        <v>12</v>
      </c>
      <c r="D178" s="324">
        <v>10966</v>
      </c>
      <c r="E178" s="324">
        <v>299.80970000000002</v>
      </c>
      <c r="F178" s="324">
        <v>11800.6266</v>
      </c>
      <c r="G178" s="324">
        <f t="shared" ref="G178:G183" si="5">D178-F178</f>
        <v>-834.6265999999996</v>
      </c>
      <c r="H178" s="324">
        <v>12958.8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4">
        <v>2854</v>
      </c>
      <c r="E179" s="324"/>
      <c r="F179" s="324">
        <v>1183.7292</v>
      </c>
      <c r="G179" s="324">
        <f t="shared" si="5"/>
        <v>1670.2708</v>
      </c>
      <c r="H179" s="324">
        <v>1432.1021000000001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4">
        <v>1426</v>
      </c>
      <c r="E180" s="324">
        <v>27.0214</v>
      </c>
      <c r="F180" s="324">
        <v>1743.4308000000001</v>
      </c>
      <c r="G180" s="324">
        <f t="shared" si="5"/>
        <v>-317.43080000000009</v>
      </c>
      <c r="H180" s="324">
        <v>1471.836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4">
        <v>4776</v>
      </c>
      <c r="E181" s="324">
        <v>29.1736</v>
      </c>
      <c r="F181" s="324">
        <v>329.2226</v>
      </c>
      <c r="G181" s="324">
        <f t="shared" si="5"/>
        <v>4446.7773999999999</v>
      </c>
      <c r="H181" s="324">
        <v>182.84479999999999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5">
        <v>5500</v>
      </c>
      <c r="E182" s="245">
        <v>231.69300000000001</v>
      </c>
      <c r="F182" s="245">
        <v>1272.1975</v>
      </c>
      <c r="G182" s="245">
        <f t="shared" si="5"/>
        <v>4227.8024999999998</v>
      </c>
      <c r="H182" s="245">
        <v>2872.8416000000002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4">
        <v>8000</v>
      </c>
      <c r="E183" s="244">
        <v>11.9183</v>
      </c>
      <c r="F183" s="244">
        <v>1496.0667000000001</v>
      </c>
      <c r="G183" s="244">
        <f t="shared" si="5"/>
        <v>6503.9332999999997</v>
      </c>
      <c r="H183" s="244">
        <v>2606.6068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4"/>
      <c r="E184" s="324"/>
      <c r="F184" s="324">
        <v>836.68650000000002</v>
      </c>
      <c r="G184" s="324"/>
      <c r="H184" s="324">
        <v>1655.9496999999999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6"/>
      <c r="E185" s="246">
        <f>E183-E184</f>
        <v>11.9183</v>
      </c>
      <c r="F185" s="246">
        <f>F183-F184</f>
        <v>659.38020000000006</v>
      </c>
      <c r="G185" s="246"/>
      <c r="H185" s="246">
        <f>H183-H184</f>
        <v>950.65710000000013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5">
        <v>10</v>
      </c>
      <c r="E186" s="325"/>
      <c r="F186" s="325"/>
      <c r="G186" s="325">
        <f>D186-F186</f>
        <v>10</v>
      </c>
      <c r="H186" s="325">
        <v>2.7336999999999998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5"/>
      <c r="E187" s="245"/>
      <c r="F187" s="245">
        <v>26</v>
      </c>
      <c r="G187" s="245">
        <f>D187-F187</f>
        <v>-26</v>
      </c>
      <c r="H187" s="245">
        <v>19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4">
        <f>E177+E182+E183+E186+E187</f>
        <v>599.6160000000001</v>
      </c>
      <c r="F188" s="214">
        <f>F177+F182+F183+F186+F187</f>
        <v>17851.273399999998</v>
      </c>
      <c r="G188" s="214">
        <f>G177+G182+G183+G186+G187</f>
        <v>15680.726600000002</v>
      </c>
      <c r="H188" s="211">
        <f>H177+H182+H183+H186+H187</f>
        <v>21546.765000000003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60" t="s">
        <v>1</v>
      </c>
      <c r="C193" s="361"/>
      <c r="D193" s="361"/>
      <c r="E193" s="361"/>
      <c r="F193" s="361"/>
      <c r="G193" s="361"/>
      <c r="H193" s="361"/>
      <c r="I193" s="361"/>
      <c r="J193" s="361"/>
      <c r="K193" s="362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55" t="s">
        <v>2</v>
      </c>
      <c r="D195" s="356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5" t="s">
        <v>76</v>
      </c>
      <c r="D196" s="306">
        <v>6025</v>
      </c>
      <c r="E196" s="326"/>
      <c r="F196" s="268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8" t="s">
        <v>77</v>
      </c>
      <c r="D197" s="309">
        <v>31282</v>
      </c>
      <c r="E197" s="326"/>
      <c r="F197" s="268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10" t="s">
        <v>32</v>
      </c>
      <c r="D198" s="309">
        <v>382</v>
      </c>
      <c r="E198" s="326"/>
      <c r="F198" s="268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11" t="s">
        <v>35</v>
      </c>
      <c r="D199" s="312">
        <f>SUM(D196:D198)</f>
        <v>37689</v>
      </c>
      <c r="E199" s="326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7" t="s">
        <v>85</v>
      </c>
      <c r="D200" s="319"/>
      <c r="E200" s="319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3" t="s">
        <v>97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3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57" t="s">
        <v>8</v>
      </c>
      <c r="C203" s="358"/>
      <c r="D203" s="358"/>
      <c r="E203" s="358"/>
      <c r="F203" s="358"/>
      <c r="G203" s="358"/>
      <c r="H203" s="358"/>
      <c r="I203" s="358"/>
      <c r="J203" s="358"/>
      <c r="K203" s="359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19</v>
      </c>
      <c r="F205" s="72" t="str">
        <f>G20</f>
        <v>LANDET KVANTUM T.O.M UKE 19</v>
      </c>
      <c r="G205" s="72" t="str">
        <f>I20</f>
        <v>RESTKVOTER</v>
      </c>
      <c r="H205" s="95" t="str">
        <f>J20</f>
        <v>LANDET KVANTUM T.O.M. UKE 19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6.6944999999999997</v>
      </c>
      <c r="F206" s="196">
        <v>627.86130000000003</v>
      </c>
      <c r="G206" s="196"/>
      <c r="H206" s="234">
        <v>404.8725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22.630700000000001</v>
      </c>
      <c r="F207" s="196">
        <v>889.74559999999997</v>
      </c>
      <c r="G207" s="196"/>
      <c r="H207" s="234">
        <v>735.60580000000004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1</v>
      </c>
      <c r="F209" s="197">
        <v>12</v>
      </c>
      <c r="G209" s="197"/>
      <c r="H209" s="235">
        <v>19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30.325200000000002</v>
      </c>
      <c r="F210" s="198">
        <f>SUM(F206:F209)</f>
        <v>1529.6069</v>
      </c>
      <c r="G210" s="198">
        <f>D210-F210</f>
        <v>4495.3931000000002</v>
      </c>
      <c r="H210" s="221">
        <f>H206+H207+H208+H209</f>
        <v>1165.3298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19
&amp;"-,Normal"&amp;11(iht. motatte landings- og sluttsedler fra fiskesalgslagene; alle tallstørrelser i hele tonn)&amp;R18.05.2016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ignoredErrors>
    <ignoredError sqref="H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UKE_19_2016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2016-05-18T12:03:04Z</cp:lastPrinted>
  <dcterms:created xsi:type="dcterms:W3CDTF">2011-07-06T12:13:20Z</dcterms:created>
  <dcterms:modified xsi:type="dcterms:W3CDTF">2016-05-18T12:38:37Z</dcterms:modified>
</cp:coreProperties>
</file>