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3040" windowHeight="11055" tabRatio="413"/>
  </bookViews>
  <sheets>
    <sheet name="UKE_30_2017" sheetId="1" r:id="rId1"/>
  </sheets>
  <definedNames>
    <definedName name="Z_14D440E4_F18A_4F78_9989_38C1B133222D_.wvu.Cols" localSheetId="0" hidden="1">UKE_30_2017!#REF!</definedName>
    <definedName name="Z_14D440E4_F18A_4F78_9989_38C1B133222D_.wvu.PrintArea" localSheetId="0" hidden="1">UKE_30_2017!$B$1:$M$214</definedName>
    <definedName name="Z_14D440E4_F18A_4F78_9989_38C1B133222D_.wvu.Rows" localSheetId="0" hidden="1">UKE_30_2017!$326:$1048576,UKE_30_2017!$215:$325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40" i="1" l="1"/>
  <c r="F24" i="1"/>
  <c r="F33" i="1" l="1"/>
  <c r="G33" i="1" l="1"/>
  <c r="F178" i="1" l="1"/>
  <c r="G178" i="1"/>
  <c r="I34" i="1" l="1"/>
  <c r="I132" i="1" l="1"/>
  <c r="I119" i="1"/>
  <c r="I125" i="1"/>
  <c r="I124" i="1" s="1"/>
  <c r="H40" i="1"/>
  <c r="G32" i="1"/>
  <c r="I138" i="1" l="1"/>
  <c r="J32" i="1"/>
  <c r="I178" i="1" l="1"/>
  <c r="H60" i="1"/>
  <c r="H66" i="1" s="1"/>
  <c r="H30" i="1"/>
  <c r="I30" i="1" s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J21" i="1"/>
  <c r="G21" i="1"/>
  <c r="F21" i="1"/>
  <c r="D21" i="1"/>
  <c r="H14" i="1"/>
  <c r="F14" i="1"/>
  <c r="D14" i="1"/>
  <c r="I99" i="1" l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<sst xmlns="http://schemas.openxmlformats.org/spreadsheetml/2006/main" count="225" uniqueCount="112">
  <si>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</si>
  <si>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</si>
  <si>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</si>
  <si>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</si>
  <si>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</si>
  <si>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</si>
  <si>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</si>
  <si>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</si>
  <si>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</si>
  <si>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</si>
  <si>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</si>
  <si>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</si>
  <si>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</si>
  <si>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</si>
  <si>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</si>
  <si>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</si>
  <si>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</si>
  <si>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</si>
  <si>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</si>
  <si>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</si>
  <si>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</si>
  <si>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</si>
  <si>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</si>
  <si>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</si>
  <si>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</si>
  <si>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</si>
  <si>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</si>
  <si>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</si>
  <si>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</si>
  <si>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</si>
  <si>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</si>
  <si>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</si>
  <si>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</si>
  <si>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</si>
  <si>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</si>
  <si>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</si>
  <si>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</si>
  <si>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</si>
  <si>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</si>
  <si>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</si>
  <si>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</si>
  <si>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</si>
  <si>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</si>
  <si>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</si>
  <si>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</si>
  <si>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</si>
  <si>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</si>
  <si>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</si>
  <si>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</si>
  <si>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</si>
  <si>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</si>
  <si>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</si>
  <si>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</si>
  <si>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</si>
  <si>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</si>
  <si>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</si>
  <si>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</si>
  <si>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</si>
  <si>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</si>
  <si>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</si>
  <si>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</si>
  <si>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</si>
  <si>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</si>
  <si>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</si>
  <si>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</si>
  <si>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</si>
  <si>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</si>
  <si>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</si>
  <si>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</si>
  <si>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</si>
  <si>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</si>
  <si>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</si>
  <si>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</si>
  <si>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</si>
  <si>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</si>
  <si>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</si>
  <si>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</si>
  <si>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</si>
  <si>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</si>
  <si>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</si>
  <si>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</si>
  <si>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</si>
  <si>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</si>
  <si>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</si>
  <si>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</si>
  <si>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</si>
  <si>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</si>
  <si>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</si>
  <si>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</si>
  <si>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</si>
  <si>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</si>
  <si>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</si>
  <si>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</si>
  <si>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</si>
  <si>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</si>
  <si>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</si>
  <si>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</si>
  <si>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</si>
  <si>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</si>
  <si>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</si>
  <si>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</si>
  <si>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</si>
  <si>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</si>
  <si>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</si>
  <si>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</si>
  <si>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</si>
  <si>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30</t>
  </si>
  <si>
    <t>LANDET KVANTUM T.O.M UKE 30</t>
  </si>
  <si>
    <t>LANDET KVANTUM T.O.M. UKE 30 2016</t>
  </si>
  <si>
    <r>
      <t xml:space="preserve">3 </t>
    </r>
    <r>
      <rPr>
        <sz val="9"/>
        <color theme="1"/>
        <rFont val="Calibri"/>
        <family val="2"/>
      </rPr>
      <t>Registrert rekreasjonsfiske utgjør 989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</si>
  <si>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</si>
  <si>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280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</si>
</sst>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9" zoomScale="90" zoomScaleNormal="115" zoomScalePageLayoutView="90" workbookViewId="0">
      <selection activeCell="G43" sqref="G43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106</v>
      </c>
      <c r="G20" s="337" t="s">
        <v>107</v>
      </c>
      <c r="H20" s="337" t="s">
        <v>84</v>
      </c>
      <c r="I20" s="337" t="s">
        <v>72</v>
      </c>
      <c r="J20" s="338" t="s">
        <v>108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1192</v>
      </c>
      <c r="G21" s="339">
        <f>G22+G23</f>
        <v>66215</v>
      </c>
      <c r="H21" s="339"/>
      <c r="I21" s="339">
        <f>I23+I22</f>
        <v>64694</v>
      </c>
      <c r="J21" s="340">
        <f>J23+J22</f>
        <v>64945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1141</v>
      </c>
      <c r="G22" s="341">
        <v>65854</v>
      </c>
      <c r="H22" s="341"/>
      <c r="I22" s="341">
        <f>E22-G22</f>
        <v>64305</v>
      </c>
      <c r="J22" s="342">
        <v>64235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51</v>
      </c>
      <c r="G23" s="343">
        <v>361</v>
      </c>
      <c r="H23" s="343"/>
      <c r="I23" s="341">
        <f>E23-G23</f>
        <v>389</v>
      </c>
      <c r="J23" s="342">
        <v>710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1678</v>
      </c>
      <c r="G24" s="339">
        <f>G25+G31+G32</f>
        <v>236487</v>
      </c>
      <c r="H24" s="339"/>
      <c r="I24" s="339">
        <f>I25+I31+I32</f>
        <v>32443</v>
      </c>
      <c r="J24" s="340">
        <f>J25+J31+J32</f>
        <v>228388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443</v>
      </c>
      <c r="G25" s="345">
        <f>G26+G27+G28+G29</f>
        <v>190909</v>
      </c>
      <c r="H25" s="345"/>
      <c r="I25" s="345">
        <f>I26+I27+I28+I29+I30</f>
        <v>21252</v>
      </c>
      <c r="J25" s="346">
        <f>J26+J27+J28+J29+J30</f>
        <v>180996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101</v>
      </c>
      <c r="G26" s="347">
        <v>48388</v>
      </c>
      <c r="H26" s="347">
        <v>954</v>
      </c>
      <c r="I26" s="347">
        <f>E26-G26+H26</f>
        <v>5627</v>
      </c>
      <c r="J26" s="348">
        <v>47568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89</v>
      </c>
      <c r="G27" s="347">
        <v>50878</v>
      </c>
      <c r="H27" s="347">
        <v>1194</v>
      </c>
      <c r="I27" s="347">
        <f>E27-G27+H27</f>
        <v>2803</v>
      </c>
      <c r="J27" s="348">
        <v>49071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230</v>
      </c>
      <c r="G28" s="347">
        <v>55604</v>
      </c>
      <c r="H28" s="347">
        <v>2833</v>
      </c>
      <c r="I28" s="347">
        <f>E28-G28+H28</f>
        <v>2793</v>
      </c>
      <c r="J28" s="348">
        <v>48926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23</v>
      </c>
      <c r="G29" s="347">
        <v>36039</v>
      </c>
      <c r="H29" s="347">
        <v>1891</v>
      </c>
      <c r="I29" s="347">
        <f>E29-G29+H29</f>
        <v>-299</v>
      </c>
      <c r="J29" s="348">
        <v>35431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/>
      <c r="G30" s="347"/>
      <c r="H30" s="347">
        <f>SUM(H26:H29)</f>
        <v>6872</v>
      </c>
      <c r="I30" s="347">
        <f>E30-H30</f>
        <v>10328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1197</v>
      </c>
      <c r="G31" s="345">
        <v>19766</v>
      </c>
      <c r="H31" s="347"/>
      <c r="I31" s="345">
        <f t="shared" ref="I31" si="0">E31-G31</f>
        <v>14718</v>
      </c>
      <c r="J31" s="346">
        <v>17504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38</v>
      </c>
      <c r="G32" s="345">
        <f>G33</f>
        <v>25812</v>
      </c>
      <c r="H32" s="347"/>
      <c r="I32" s="345">
        <f>I33+I34</f>
        <v>-3527</v>
      </c>
      <c r="J32" s="346">
        <f>J33</f>
        <v>29888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46-F37</f>
        <v>38</v>
      </c>
      <c r="G33" s="347">
        <f>29194-G37</f>
        <v>25812</v>
      </c>
      <c r="H33" s="347">
        <v>618</v>
      </c>
      <c r="I33" s="347">
        <f>E33-G33+H33</f>
        <v>-5009</v>
      </c>
      <c r="J33" s="348">
        <v>29888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/>
      <c r="G34" s="350"/>
      <c r="H34" s="350"/>
      <c r="I34" s="350">
        <f>E34-H33</f>
        <v>1482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400">
        <v>4000</v>
      </c>
      <c r="E35" s="352">
        <v>4000</v>
      </c>
      <c r="F35" s="352">
        <v>33</v>
      </c>
      <c r="G35" s="352">
        <v>2828</v>
      </c>
      <c r="H35" s="352"/>
      <c r="I35" s="383">
        <f>E35-G35</f>
        <v>1172</v>
      </c>
      <c r="J35" s="384">
        <v>3283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378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8</v>
      </c>
      <c r="G37" s="327">
        <v>3382</v>
      </c>
      <c r="H37" s="382"/>
      <c r="I37" s="383">
        <f>E37-G37</f>
        <v>-382</v>
      </c>
      <c r="J37" s="416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7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34</v>
      </c>
      <c r="H39" s="327"/>
      <c r="I39" s="383">
        <f t="shared" si="1"/>
        <v>-34</v>
      </c>
      <c r="J39" s="416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2918</v>
      </c>
      <c r="G40" s="199">
        <f>G21+G24+G35+G36+G37+G38+G39</f>
        <v>316355.93160000001</v>
      </c>
      <c r="H40" s="199">
        <f>H26+H27+H28+H29+H33</f>
        <v>7490</v>
      </c>
      <c r="I40" s="308">
        <f>I21+I24+I35+I36+I37+I38+I39</f>
        <v>98170.068400000004</v>
      </c>
      <c r="J40" s="200">
        <f>J21+J24+J35+J36+J37+J38+J39</f>
        <v>304020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41" t="s">
        <v>2</v>
      </c>
      <c r="D49" s="442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30</v>
      </c>
      <c r="F56" s="196" t="str">
        <f>G20</f>
        <v>LANDET KVANTUM T.O.M UKE 30</v>
      </c>
      <c r="G56" s="196" t="str">
        <f>I20</f>
        <v>RESTKVOTER</v>
      </c>
      <c r="H56" s="197" t="str">
        <f>J20</f>
        <v>LANDET KVANTUM T.O.M. UKE 30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5" t="s">
        <v>35</v>
      </c>
      <c r="D57" s="433"/>
      <c r="E57" s="403">
        <v>115</v>
      </c>
      <c r="F57" s="358">
        <v>1560</v>
      </c>
      <c r="G57" s="438"/>
      <c r="H57" s="401">
        <v>873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87">
        <v>127</v>
      </c>
      <c r="F58" s="408">
        <v>1035</v>
      </c>
      <c r="G58" s="439"/>
      <c r="H58" s="360">
        <v>847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404"/>
      <c r="F59" s="410">
        <v>46.593200000000003</v>
      </c>
      <c r="G59" s="440"/>
      <c r="H59" s="307">
        <v>111.3147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5">
        <f>SUM(E61:E63)</f>
        <v>9</v>
      </c>
      <c r="F60" s="358">
        <f>F61+F62+F63</f>
        <v>4888</v>
      </c>
      <c r="G60" s="408">
        <f>D60-F60</f>
        <v>2212</v>
      </c>
      <c r="H60" s="361">
        <f>H61+H62+H63</f>
        <v>5501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8">
        <v>2</v>
      </c>
      <c r="F61" s="370">
        <v>2024</v>
      </c>
      <c r="G61" s="370"/>
      <c r="H61" s="371">
        <v>2285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8">
        <v>5</v>
      </c>
      <c r="F62" s="370">
        <v>1978</v>
      </c>
      <c r="G62" s="370"/>
      <c r="H62" s="371">
        <v>2176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9">
        <v>2</v>
      </c>
      <c r="F63" s="390">
        <v>886</v>
      </c>
      <c r="G63" s="390"/>
      <c r="H63" s="402">
        <v>1040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6"/>
      <c r="F64" s="398">
        <v>0.75219999999999998</v>
      </c>
      <c r="G64" s="398">
        <f>D64-F64</f>
        <v>84.247799999999998</v>
      </c>
      <c r="H64" s="237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7">
        <v>1</v>
      </c>
      <c r="F65" s="409">
        <v>342</v>
      </c>
      <c r="G65" s="409"/>
      <c r="H65" s="303">
        <v>287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252</v>
      </c>
      <c r="F66" s="203">
        <f>F57+F58+F59+F60+F64+F65</f>
        <v>7872.3453999999992</v>
      </c>
      <c r="G66" s="203">
        <f>D66-F66</f>
        <v>4352.6546000000008</v>
      </c>
      <c r="H66" s="211">
        <f>H57+H58+H59+H60+H64+H65</f>
        <v>7638.3146999999999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7" t="s">
        <v>97</v>
      </c>
      <c r="D80" s="437"/>
      <c r="E80" s="437"/>
      <c r="F80" s="437"/>
      <c r="G80" s="437"/>
      <c r="H80" s="437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7"/>
      <c r="D81" s="437"/>
      <c r="E81" s="437"/>
      <c r="F81" s="437"/>
      <c r="G81" s="437"/>
      <c r="H81" s="437"/>
      <c r="I81" s="262"/>
      <c r="J81" s="262"/>
      <c r="K81" s="259"/>
      <c r="L81" s="262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30</v>
      </c>
      <c r="G84" s="196" t="str">
        <f>G20</f>
        <v>LANDET KVANTUM T.O.M UKE 30</v>
      </c>
      <c r="H84" s="196" t="str">
        <f>I20</f>
        <v>RESTKVOTER</v>
      </c>
      <c r="I84" s="197" t="str">
        <f>J20</f>
        <v>LANDET KVANTUM T.O.M. UKE 30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260</v>
      </c>
      <c r="G85" s="339">
        <f>G86+G87</f>
        <v>37650</v>
      </c>
      <c r="H85" s="339">
        <f>H86+H87</f>
        <v>11693</v>
      </c>
      <c r="I85" s="340">
        <f>I86+I87</f>
        <v>34278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260</v>
      </c>
      <c r="G86" s="341">
        <v>37393</v>
      </c>
      <c r="H86" s="341">
        <f>E86-G86</f>
        <v>11200</v>
      </c>
      <c r="I86" s="342">
        <v>33998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257</v>
      </c>
      <c r="H87" s="343">
        <f>E87-G87</f>
        <v>493</v>
      </c>
      <c r="I87" s="344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815</v>
      </c>
      <c r="G88" s="339">
        <f t="shared" si="2"/>
        <v>38214</v>
      </c>
      <c r="H88" s="339">
        <f>H89+H94+H95</f>
        <v>40169</v>
      </c>
      <c r="I88" s="340">
        <f t="shared" si="2"/>
        <v>42224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683</v>
      </c>
      <c r="G89" s="345">
        <f t="shared" si="3"/>
        <v>27174</v>
      </c>
      <c r="H89" s="345">
        <f>H90+H91+H92+H93</f>
        <v>31776</v>
      </c>
      <c r="I89" s="346">
        <f t="shared" si="3"/>
        <v>33379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212</v>
      </c>
      <c r="G90" s="347">
        <v>4418</v>
      </c>
      <c r="H90" s="347">
        <f t="shared" ref="H90:H96" si="4">E90-G90</f>
        <v>12913</v>
      </c>
      <c r="I90" s="348">
        <v>5174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235</v>
      </c>
      <c r="G91" s="347">
        <v>7158</v>
      </c>
      <c r="H91" s="347">
        <f t="shared" si="4"/>
        <v>8995</v>
      </c>
      <c r="I91" s="348">
        <v>8981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185</v>
      </c>
      <c r="G92" s="347">
        <v>9283</v>
      </c>
      <c r="H92" s="347">
        <f t="shared" si="4"/>
        <v>8292</v>
      </c>
      <c r="I92" s="348">
        <v>9652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51</v>
      </c>
      <c r="G93" s="347">
        <v>6315</v>
      </c>
      <c r="H93" s="347">
        <f t="shared" si="4"/>
        <v>1576</v>
      </c>
      <c r="I93" s="348">
        <v>9572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73</v>
      </c>
      <c r="G94" s="345">
        <v>9679</v>
      </c>
      <c r="H94" s="345">
        <f t="shared" si="4"/>
        <v>3313</v>
      </c>
      <c r="I94" s="346">
        <v>7068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59</v>
      </c>
      <c r="G95" s="356">
        <v>1361</v>
      </c>
      <c r="H95" s="356">
        <f t="shared" si="4"/>
        <v>5080</v>
      </c>
      <c r="I95" s="357">
        <v>1777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>
        <v>2</v>
      </c>
      <c r="G98" s="327">
        <v>77</v>
      </c>
      <c r="H98" s="327">
        <f>D98-G98</f>
        <v>-77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1077</v>
      </c>
      <c r="G99" s="417">
        <f t="shared" si="6"/>
        <v>76266.512600000002</v>
      </c>
      <c r="H99" s="226">
        <f>H85+H88+H96+H97+H98</f>
        <v>52068.487399999998</v>
      </c>
      <c r="I99" s="200">
        <f>I85+I88+I96+I97+I98</f>
        <v>76987.142399999997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30</v>
      </c>
      <c r="G118" s="196" t="str">
        <f>G20</f>
        <v>LANDET KVANTUM T.O.M UKE 30</v>
      </c>
      <c r="H118" s="196" t="str">
        <f>I20</f>
        <v>RESTKVOTER</v>
      </c>
      <c r="I118" s="197" t="str">
        <f>J20</f>
        <v>LANDET KVANTUM T.O.M. UKE 30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71</v>
      </c>
      <c r="G119" s="238">
        <f>G120+G121+G122</f>
        <v>23848</v>
      </c>
      <c r="H119" s="358">
        <f>D119-G119</f>
        <v>24709</v>
      </c>
      <c r="I119" s="361">
        <f>I120+I121+I122</f>
        <v>19698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91">
        <v>39955</v>
      </c>
      <c r="F120" s="250">
        <v>35</v>
      </c>
      <c r="G120" s="250">
        <v>19981</v>
      </c>
      <c r="H120" s="362">
        <f t="shared" ref="H120:H126" si="7">E120-G120</f>
        <v>19974</v>
      </c>
      <c r="I120" s="363">
        <v>15692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91">
        <v>9140</v>
      </c>
      <c r="F121" s="250">
        <v>36</v>
      </c>
      <c r="G121" s="250">
        <v>3867</v>
      </c>
      <c r="H121" s="362">
        <f t="shared" si="7"/>
        <v>5273</v>
      </c>
      <c r="I121" s="363">
        <v>4006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216</v>
      </c>
      <c r="G123" s="301">
        <v>23192</v>
      </c>
      <c r="H123" s="304">
        <f t="shared" si="7"/>
        <v>8623</v>
      </c>
      <c r="I123" s="306">
        <v>21015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223</v>
      </c>
      <c r="G124" s="231">
        <f>G133+G130+G125</f>
        <v>27374</v>
      </c>
      <c r="H124" s="366">
        <f t="shared" si="7"/>
        <v>24054</v>
      </c>
      <c r="I124" s="367">
        <f>I125+I130+I133</f>
        <v>34695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136</v>
      </c>
      <c r="G125" s="397">
        <f>G126+G127+G129+G128</f>
        <v>20721</v>
      </c>
      <c r="H125" s="368">
        <f t="shared" si="7"/>
        <v>17529</v>
      </c>
      <c r="I125" s="369">
        <f>I126+I127+I128+I129</f>
        <v>27159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67</v>
      </c>
      <c r="G126" s="246">
        <v>3381</v>
      </c>
      <c r="H126" s="370">
        <f t="shared" si="7"/>
        <v>8689</v>
      </c>
      <c r="I126" s="371">
        <v>3936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21</v>
      </c>
      <c r="G127" s="246">
        <v>5185</v>
      </c>
      <c r="H127" s="370">
        <f>E127-G127</f>
        <v>5675</v>
      </c>
      <c r="I127" s="371">
        <v>7208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45</v>
      </c>
      <c r="G128" s="246">
        <v>5707</v>
      </c>
      <c r="H128" s="370">
        <f t="shared" ref="H128:H134" si="8">E128-G128</f>
        <v>3599</v>
      </c>
      <c r="I128" s="371">
        <v>8128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3</v>
      </c>
      <c r="G129" s="246">
        <v>6448</v>
      </c>
      <c r="H129" s="370">
        <f t="shared" si="8"/>
        <v>-434</v>
      </c>
      <c r="I129" s="371">
        <v>7887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/>
      <c r="G130" s="239">
        <v>3633</v>
      </c>
      <c r="H130" s="372">
        <f t="shared" si="8"/>
        <v>2437</v>
      </c>
      <c r="I130" s="373">
        <v>3780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395">
        <v>5570</v>
      </c>
      <c r="F131" s="246"/>
      <c r="G131" s="246">
        <v>3628</v>
      </c>
      <c r="H131" s="374">
        <f t="shared" si="8"/>
        <v>1942</v>
      </c>
      <c r="I131" s="375">
        <v>3709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5</v>
      </c>
      <c r="H132" s="374">
        <f t="shared" si="8"/>
        <v>495</v>
      </c>
      <c r="I132" s="375">
        <f>I130-I131</f>
        <v>71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6">
        <v>7108</v>
      </c>
      <c r="F133" s="263">
        <v>87</v>
      </c>
      <c r="G133" s="263">
        <v>3020</v>
      </c>
      <c r="H133" s="376">
        <f t="shared" si="8"/>
        <v>4088</v>
      </c>
      <c r="I133" s="377">
        <v>3756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10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/>
      <c r="G137" s="229">
        <v>233</v>
      </c>
      <c r="H137" s="240">
        <f>E137-G137</f>
        <v>-233</v>
      </c>
      <c r="I137" s="303">
        <v>367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520</v>
      </c>
      <c r="G138" s="188">
        <f>G119+G123+G124+G134+G135+G136+G137</f>
        <v>76821.396500000003</v>
      </c>
      <c r="H138" s="203">
        <f>E138-G138</f>
        <v>58398.603499999997</v>
      </c>
      <c r="I138" s="200">
        <f>I119+I123+I124+I134+I135+I136+I137</f>
        <v>77950.5144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41" t="s">
        <v>2</v>
      </c>
      <c r="D148" s="442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30</v>
      </c>
      <c r="F157" s="70" t="str">
        <f>G20</f>
        <v>LANDET KVANTUM T.O.M UKE 30</v>
      </c>
      <c r="G157" s="70" t="str">
        <f>I20</f>
        <v>RESTKVOTER</v>
      </c>
      <c r="H157" s="93" t="str">
        <f>J20</f>
        <v>LANDET KVANTUM T.O.M. UKE 30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826</v>
      </c>
      <c r="F158" s="185">
        <v>10276</v>
      </c>
      <c r="G158" s="185">
        <f>D158-F158</f>
        <v>7201</v>
      </c>
      <c r="H158" s="223">
        <v>11111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6</v>
      </c>
      <c r="G159" s="185">
        <f>D159-F159</f>
        <v>94</v>
      </c>
      <c r="H159" s="223">
        <v>18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826</v>
      </c>
      <c r="F161" s="187">
        <f>SUM(F158:F160)</f>
        <v>10282</v>
      </c>
      <c r="G161" s="187">
        <f>D161-F161</f>
        <v>7318</v>
      </c>
      <c r="H161" s="210">
        <f>SUM(H158:H160)</f>
        <v>11129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6" t="s">
        <v>1</v>
      </c>
      <c r="C164" s="447"/>
      <c r="D164" s="447"/>
      <c r="E164" s="447"/>
      <c r="F164" s="447"/>
      <c r="G164" s="447"/>
      <c r="H164" s="447"/>
      <c r="I164" s="447"/>
      <c r="J164" s="447"/>
      <c r="K164" s="448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41" t="s">
        <v>2</v>
      </c>
      <c r="D166" s="442"/>
      <c r="E166" s="441" t="s">
        <v>56</v>
      </c>
      <c r="F166" s="442"/>
      <c r="G166" s="441" t="s">
        <v>57</v>
      </c>
      <c r="H166" s="442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3" t="s">
        <v>8</v>
      </c>
      <c r="C175" s="444"/>
      <c r="D175" s="444"/>
      <c r="E175" s="444"/>
      <c r="F175" s="444"/>
      <c r="G175" s="444"/>
      <c r="H175" s="444"/>
      <c r="I175" s="444"/>
      <c r="J175" s="444"/>
      <c r="K175" s="445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30</v>
      </c>
      <c r="G177" s="70" t="str">
        <f>G20</f>
        <v>LANDET KVANTUM T.O.M UKE 30</v>
      </c>
      <c r="H177" s="70" t="str">
        <f>I20</f>
        <v>RESTKVOTER</v>
      </c>
      <c r="I177" s="93" t="str">
        <f>J20</f>
        <v>LANDET KVANTUM T.O.M. UKE 30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323</v>
      </c>
      <c r="G178" s="232">
        <f t="shared" si="10"/>
        <v>33511</v>
      </c>
      <c r="H178" s="312">
        <f t="shared" si="10"/>
        <v>6369</v>
      </c>
      <c r="I178" s="317">
        <f>I179+I180+I181+I182</f>
        <v>20594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12</v>
      </c>
      <c r="D179" s="294">
        <v>24096</v>
      </c>
      <c r="E179" s="310">
        <v>25535</v>
      </c>
      <c r="F179" s="294">
        <v>95</v>
      </c>
      <c r="G179" s="294">
        <v>27712</v>
      </c>
      <c r="H179" s="310">
        <f>E179-G179</f>
        <v>-2177</v>
      </c>
      <c r="I179" s="315">
        <v>14090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2117</v>
      </c>
      <c r="H180" s="310">
        <f t="shared" ref="H180:H182" si="11">E180-G180</f>
        <v>4529</v>
      </c>
      <c r="I180" s="315">
        <v>1641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50</v>
      </c>
      <c r="G181" s="294">
        <v>1329</v>
      </c>
      <c r="H181" s="310">
        <f t="shared" si="11"/>
        <v>465</v>
      </c>
      <c r="I181" s="315">
        <v>2242</v>
      </c>
      <c r="J181" s="81"/>
      <c r="K181" s="58"/>
      <c r="L181" s="194"/>
      <c r="M181" s="194"/>
    </row>
    <row r="182" spans="1:13" ht="14.1" customHeight="1" thickBot="1" x14ac:dyDescent="0.3">
      <c r="B182" s="50"/>
      <c r="C182" s="411" t="s">
        <v>49</v>
      </c>
      <c r="D182" s="412">
        <v>5883</v>
      </c>
      <c r="E182" s="413">
        <v>5905</v>
      </c>
      <c r="F182" s="412">
        <v>178</v>
      </c>
      <c r="G182" s="412">
        <v>2353</v>
      </c>
      <c r="H182" s="413">
        <f t="shared" si="11"/>
        <v>3552</v>
      </c>
      <c r="I182" s="414">
        <v>2621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2589</v>
      </c>
      <c r="H183" s="314">
        <f>E183-G183</f>
        <v>2911</v>
      </c>
      <c r="I183" s="319">
        <v>2271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53</v>
      </c>
      <c r="G184" s="232">
        <f>G185+G186</f>
        <v>3546</v>
      </c>
      <c r="H184" s="312">
        <f>E184-G184</f>
        <v>4454</v>
      </c>
      <c r="I184" s="317">
        <f>I185+I186</f>
        <v>1843.9265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40</v>
      </c>
      <c r="G185" s="294">
        <v>1473</v>
      </c>
      <c r="H185" s="310"/>
      <c r="I185" s="315">
        <v>919.92650000000003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13</v>
      </c>
      <c r="G186" s="234">
        <v>2073</v>
      </c>
      <c r="H186" s="313"/>
      <c r="I186" s="318">
        <v>924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</v>
      </c>
      <c r="H187" s="314">
        <f>E187-G187</f>
        <v>-4</v>
      </c>
      <c r="I187" s="319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/>
      <c r="G188" s="233">
        <v>25</v>
      </c>
      <c r="H188" s="311">
        <f>D188-G188</f>
        <v>-25</v>
      </c>
      <c r="I188" s="316">
        <v>43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376</v>
      </c>
      <c r="G189" s="188">
        <f>G178+G183+G184+G187+G188</f>
        <v>39685</v>
      </c>
      <c r="H189" s="203">
        <f>H178+H183+H184+H187+H188</f>
        <v>13705</v>
      </c>
      <c r="I189" s="200">
        <f>I178+I183+I184+I187+I188</f>
        <v>24751.926500000001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6" t="s">
        <v>1</v>
      </c>
      <c r="C194" s="447"/>
      <c r="D194" s="447"/>
      <c r="E194" s="447"/>
      <c r="F194" s="447"/>
      <c r="G194" s="447"/>
      <c r="H194" s="447"/>
      <c r="I194" s="447"/>
      <c r="J194" s="447"/>
      <c r="K194" s="448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41" t="s">
        <v>2</v>
      </c>
      <c r="D196" s="442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3" t="s">
        <v>8</v>
      </c>
      <c r="C204" s="444"/>
      <c r="D204" s="444"/>
      <c r="E204" s="444"/>
      <c r="F204" s="444"/>
      <c r="G204" s="444"/>
      <c r="H204" s="444"/>
      <c r="I204" s="444"/>
      <c r="J204" s="444"/>
      <c r="K204" s="445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30</v>
      </c>
      <c r="F206" s="70" t="str">
        <f>G20</f>
        <v>LANDET KVANTUM T.O.M UKE 30</v>
      </c>
      <c r="G206" s="70" t="str">
        <f>I20</f>
        <v>RESTKVOTER</v>
      </c>
      <c r="H206" s="93" t="str">
        <f>J20</f>
        <v>LANDET KVANTUM T.O.M. UKE 30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19</v>
      </c>
      <c r="F207" s="185">
        <v>728</v>
      </c>
      <c r="G207" s="185"/>
      <c r="H207" s="223">
        <v>1004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71</v>
      </c>
      <c r="F208" s="185">
        <v>2270</v>
      </c>
      <c r="G208" s="185"/>
      <c r="H208" s="223">
        <v>2271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</v>
      </c>
      <c r="G210" s="186"/>
      <c r="H210" s="224">
        <v>26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90</v>
      </c>
      <c r="F211" s="187">
        <f>SUM(F207:F210)</f>
        <v>3017</v>
      </c>
      <c r="G211" s="187">
        <f>D211-F211</f>
        <v>3268</v>
      </c>
      <c r="H211" s="210">
        <f>H207+H208+H209+H210</f>
        <v>3301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30
&amp;"-,Normal"&amp;11(iht. motatte landings- og sluttsedler fra fiskesalgslagene; alle tallstørrelser i hele tonn)&amp;R08.08.2017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2017-08-08T08:31:48Z</cp:lastPrinted>
  <dcterms:created xsi:type="dcterms:W3CDTF">2011-07-06T12:13:20Z</dcterms:created>
  <dcterms:modified xsi:type="dcterms:W3CDTF">2017-08-08T11:11:32Z</dcterms:modified>
</cp:coreProperties>
</file>