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37\"/>
    </mc:Choice>
  </mc:AlternateContent>
  <bookViews>
    <workbookView xWindow="0" yWindow="0" windowWidth="15330" windowHeight="7215" tabRatio="413"/>
  </bookViews>
  <sheets>
    <sheet name="UKE_37_2019" sheetId="1" r:id="rId1"/>
  </sheets>
  <definedNames>
    <definedName name="Z_14D440E4_F18A_4F78_9989_38C1B133222D_.wvu.Cols" localSheetId="0" hidden="1">UKE_37_2019!#REF!</definedName>
    <definedName name="Z_14D440E4_F18A_4F78_9989_38C1B133222D_.wvu.PrintArea" localSheetId="0" hidden="1">UKE_37_2019!$B$1:$M$247</definedName>
    <definedName name="Z_14D440E4_F18A_4F78_9989_38C1B133222D_.wvu.Rows" localSheetId="0" hidden="1">UKE_37_2019!$359:$1048576,UKE_37_2019!$248:$358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5" i="1" l="1"/>
  <c r="G32" i="1" l="1"/>
  <c r="F36" i="1"/>
  <c r="F32" i="1" s="1"/>
  <c r="J32" i="1" l="1"/>
  <c r="G33" i="1" l="1"/>
  <c r="F33" i="1" s="1"/>
  <c r="G24" i="1" l="1"/>
  <c r="G29" i="1"/>
  <c r="F29" i="1" s="1"/>
  <c r="I30" i="1"/>
  <c r="I25" i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G31" i="1"/>
  <c r="G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1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<sst xmlns="http://schemas.openxmlformats.org/spreadsheetml/2006/main" count="257" uniqueCount="132">
  <si>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</si>
  <si>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</si>
  <si>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</si>
  <si>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</si>
  <si>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</si>
  <si>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</si>
  <si>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</si>
  <si>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</si>
  <si>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</si>
  <si>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</si>
  <si>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</si>
  <si>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</si>
  <si>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</si>
  <si>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</si>
  <si>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</si>
  <si>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</si>
  <si>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</si>
  <si>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</si>
  <si>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</si>
  <si>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</si>
  <si>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</si>
  <si>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</si>
  <si>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</si>
  <si>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</si>
  <si>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</si>
  <si>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</si>
  <si>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</si>
  <si>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</si>
  <si>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</si>
  <si>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</si>
  <si>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</si>
  <si>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</si>
  <si>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</si>
  <si>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</si>
  <si>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</si>
  <si>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</si>
  <si>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</si>
  <si>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</si>
  <si>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</si>
  <si>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</si>
  <si>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</si>
  <si>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</si>
  <si>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</si>
  <si>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</si>
  <si>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</si>
  <si>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</si>
  <si>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</si>
  <si>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</si>
  <si>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</si>
  <si>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</si>
  <si>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</si>
  <si>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</si>
  <si>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</si>
  <si>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</si>
  <si>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</si>
  <si>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</si>
  <si>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</si>
  <si>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</si>
  <si>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</si>
  <si>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</si>
  <si>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</si>
  <si>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</si>
  <si>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</si>
  <si>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</si>
  <si>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</si>
  <si>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</si>
  <si>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</si>
  <si>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</si>
  <si>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</si>
  <si>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</si>
  <si>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</si>
  <si>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</si>
  <si>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</si>
  <si>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</si>
  <si>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</si>
  <si>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</si>
  <si>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</si>
  <si>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</si>
  <si>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</si>
  <si>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</si>
  <si>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</si>
  <si>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</si>
  <si>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</si>
  <si>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</si>
  <si>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</si>
  <si>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</si>
  <si>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</si>
  <si>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</si>
  <si>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</si>
  <si>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</si>
  <si>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</si>
  <si>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</si>
  <si>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</si>
  <si>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</si>
  <si>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</si>
  <si>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</si>
  <si>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</si>
  <si>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</si>
  <si>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</si>
  <si>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</si>
  <si>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</si>
  <si>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</si>
  <si>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</si>
  <si>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</si>
  <si>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</si>
  <si>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</si>
  <si>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</si>
  <si>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</si>
  <si>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</si>
  <si>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</si>
  <si>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</si>
  <si>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</si>
  <si>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</si>
  <si>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</si>
  <si>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</si>
  <si>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</si>
  <si>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</si>
  <si>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</si>
  <si>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</si>
  <si>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</si>
  <si>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</si>
  <si>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</si>
  <si>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37</t>
  </si>
  <si>
    <t>LANDET KVANTUM T.O.M UKE 37</t>
  </si>
  <si>
    <t>LANDET KVANTUM T.O.M. UKE 37 2018</t>
  </si>
  <si>
    <r>
      <t xml:space="preserve">3 </t>
    </r>
    <r>
      <rPr>
        <sz val="9"/>
        <color theme="1"/>
        <rFont val="Calibri"/>
        <family val="2"/>
      </rPr>
      <t>Registrert rekreasjonsfiske utgjør 1 963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</si>
  <si>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</si>
  <si>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490 tonn, men det legges til grunn at hele avsetningen tas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</si>
  <si>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</si>
  <si>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</si>
  <si>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</si>
  <si>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Not-gruppen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</si>
</sst>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112" zoomScaleNormal="115" workbookViewId="0">
      <selection activeCell="C142" sqref="C14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87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122</v>
      </c>
      <c r="G19" s="326" t="s">
        <v>123</v>
      </c>
      <c r="H19" s="326" t="s">
        <v>69</v>
      </c>
      <c r="I19" s="326" t="s">
        <v>62</v>
      </c>
      <c r="J19" s="327" t="s">
        <v>124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53.650500000000001</v>
      </c>
      <c r="G20" s="328">
        <f>G21+G22</f>
        <v>58809.84936</v>
      </c>
      <c r="H20" s="328"/>
      <c r="I20" s="328">
        <f>I22+I21</f>
        <v>39469.15064</v>
      </c>
      <c r="J20" s="329">
        <f>J22+J21</f>
        <v>67406.165710000001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53.01</v>
      </c>
      <c r="G21" s="330">
        <v>58293.155980000003</v>
      </c>
      <c r="H21" s="330"/>
      <c r="I21" s="330">
        <f>E21-G21</f>
        <v>39175.844019999997</v>
      </c>
      <c r="J21" s="331">
        <v>66780.0285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0.64049999999999996</v>
      </c>
      <c r="G22" s="332">
        <v>516.69338000000005</v>
      </c>
      <c r="H22" s="332"/>
      <c r="I22" s="330">
        <f>E22-G22</f>
        <v>293.30661999999995</v>
      </c>
      <c r="J22" s="331">
        <v>626.13720999999998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942.22660999999994</v>
      </c>
      <c r="G23" s="328">
        <f>G24+G30+G31</f>
        <v>190692.84663799999</v>
      </c>
      <c r="H23" s="328"/>
      <c r="I23" s="328">
        <f>I24+I30+I31</f>
        <v>13555.153362000001</v>
      </c>
      <c r="J23" s="329">
        <f>J24+J30+J31</f>
        <v>215116.74075000003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738.44718</v>
      </c>
      <c r="G24" s="334">
        <f>G25+G26+G27+G28</f>
        <v>156138.73250799999</v>
      </c>
      <c r="H24" s="334"/>
      <c r="I24" s="334">
        <f>I25+I26+I27+I28+I29</f>
        <v>3316.2674920000027</v>
      </c>
      <c r="J24" s="335">
        <f>J25+J26+J27+J28</f>
        <v>171212.76392000003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78.237409999999997</v>
      </c>
      <c r="G25" s="336">
        <v>42665.60987</v>
      </c>
      <c r="H25" s="336">
        <v>1222</v>
      </c>
      <c r="I25" s="336">
        <f>E25-G25+H25</f>
        <v>-512.60987000000023</v>
      </c>
      <c r="J25" s="337">
        <v>51077.76483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186.52995999999999</v>
      </c>
      <c r="G26" s="336">
        <v>42263.395989999997</v>
      </c>
      <c r="H26" s="336">
        <v>2170</v>
      </c>
      <c r="I26" s="336">
        <f>E26-G26+H26</f>
        <v>-679.39598999999725</v>
      </c>
      <c r="J26" s="337">
        <v>47698.72307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429.05995000000001</v>
      </c>
      <c r="G27" s="336">
        <v>41667.387662000001</v>
      </c>
      <c r="H27" s="336">
        <v>3038</v>
      </c>
      <c r="I27" s="336">
        <f>E27-G27+H27</f>
        <v>1644.612337999999</v>
      </c>
      <c r="J27" s="337">
        <v>42368.919269999999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44.619860000000003</v>
      </c>
      <c r="G28" s="336">
        <v>29542.338985999999</v>
      </c>
      <c r="H28" s="336">
        <v>1591</v>
      </c>
      <c r="I28" s="336">
        <f>E28-G28+H28</f>
        <v>-2229.3389859999988</v>
      </c>
      <c r="J28" s="337">
        <v>30067.356749999999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G29-7534</f>
        <v>487</v>
      </c>
      <c r="G29" s="336">
        <f>H25+H26+H27+H28</f>
        <v>8021</v>
      </c>
      <c r="H29" s="336"/>
      <c r="I29" s="336">
        <f>E29-G29</f>
        <v>5093</v>
      </c>
      <c r="J29" s="337">
        <v>8047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143.8905</v>
      </c>
      <c r="G30" s="334">
        <v>15708.380150000001</v>
      </c>
      <c r="H30" s="336"/>
      <c r="I30" s="398">
        <f>E30-G30</f>
        <v>9632.6198499999991</v>
      </c>
      <c r="J30" s="335">
        <v>17727.232599999999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59.888930000000002</v>
      </c>
      <c r="G31" s="334">
        <f>G32</f>
        <v>18845.733980000001</v>
      </c>
      <c r="H31" s="336"/>
      <c r="I31" s="334">
        <f>I32+I33</f>
        <v>606.26601999999912</v>
      </c>
      <c r="J31" s="335">
        <f>J32</f>
        <v>26176.74423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59.88893-F36</f>
        <v>59.888930000000002</v>
      </c>
      <c r="G32" s="336">
        <f>22236.73398-G36</f>
        <v>18845.733980000001</v>
      </c>
      <c r="H32" s="336">
        <v>888</v>
      </c>
      <c r="I32" s="336">
        <f>E32-G32+H32</f>
        <v>-345.73398000000088</v>
      </c>
      <c r="J32" s="337">
        <f>32277.74423-J36</f>
        <v>26176.74423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G33-845</f>
        <v>43</v>
      </c>
      <c r="G33" s="339">
        <f>H32</f>
        <v>888</v>
      </c>
      <c r="H33" s="339"/>
      <c r="I33" s="339">
        <f t="shared" ref="I33:I37" si="0">E33-G33</f>
        <v>952</v>
      </c>
      <c r="J33" s="340">
        <v>593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2844.816832</v>
      </c>
      <c r="H34" s="341"/>
      <c r="I34" s="370">
        <f t="shared" si="0"/>
        <v>155.18316800000002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0.33700000000000002</v>
      </c>
      <c r="G35" s="341">
        <v>460.91658000000001</v>
      </c>
      <c r="H35" s="320"/>
      <c r="I35" s="370">
        <f t="shared" si="0"/>
        <v>332.08341999999999</v>
      </c>
      <c r="J35" s="390">
        <v>788.02815999999996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G36-3391</f>
        <v>0</v>
      </c>
      <c r="G36" s="320">
        <v>3391</v>
      </c>
      <c r="H36" s="369"/>
      <c r="I36" s="423">
        <f t="shared" si="0"/>
        <v>-391</v>
      </c>
      <c r="J36" s="320">
        <v>6101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4.3077500000000004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1152.1298099999999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-14</v>
      </c>
      <c r="H39" s="320"/>
      <c r="I39" s="370">
        <f>E39-G39</f>
        <v>14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1000.5218599999999</v>
      </c>
      <c r="G40" s="197">
        <f>G20+G23+G34+G35+G36+G37+G39</f>
        <v>263185.42940999998</v>
      </c>
      <c r="H40" s="197">
        <f>H25+H26+H27+H28+H32</f>
        <v>8909</v>
      </c>
      <c r="I40" s="302">
        <f>I20+I23+I34+I35+I36+I37+I39</f>
        <v>53134.57059000001</v>
      </c>
      <c r="J40" s="198">
        <f>J20+J23+J34+J35+J36+J37+J38+J39</f>
        <v>301822.11668000004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125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37</v>
      </c>
      <c r="F56" s="194" t="str">
        <f>G19</f>
        <v>LANDET KVANTUM T.O.M UKE 37</v>
      </c>
      <c r="G56" s="194" t="str">
        <f>I19</f>
        <v>RESTKVOTER</v>
      </c>
      <c r="H56" s="195" t="str">
        <f>J19</f>
        <v>LANDET KVANTUM T.O.M. UKE 37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91.284400000000005</v>
      </c>
      <c r="F57" s="347">
        <v>1218.07853</v>
      </c>
      <c r="G57" s="460">
        <f>D57-F57-F58</f>
        <v>2625.2293100000002</v>
      </c>
      <c r="H57" s="380">
        <v>1318.5901100000001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68.150999999999996</v>
      </c>
      <c r="F58" s="387">
        <v>1532.6921600000001</v>
      </c>
      <c r="G58" s="461"/>
      <c r="H58" s="349">
        <v>1388.3581799999999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0.1573</v>
      </c>
      <c r="F59" s="389">
        <v>78.945409999999995</v>
      </c>
      <c r="G59" s="393">
        <f>D59-F59</f>
        <v>121.05459</v>
      </c>
      <c r="H59" s="301">
        <v>74.515159999999995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6.9145399999999997</v>
      </c>
      <c r="F60" s="347">
        <f>F61+F62+F63</f>
        <v>8184.6950200000001</v>
      </c>
      <c r="G60" s="387">
        <f>D60-F60</f>
        <v>-121.69502000000011</v>
      </c>
      <c r="H60" s="350">
        <f>H61+H62+H63</f>
        <v>7641.4898599999997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3.4874200000000002</v>
      </c>
      <c r="F61" s="359">
        <v>3512.4013100000002</v>
      </c>
      <c r="G61" s="359"/>
      <c r="H61" s="360">
        <v>3367.85005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3.0707200000000001</v>
      </c>
      <c r="F62" s="359">
        <v>3112.9239200000002</v>
      </c>
      <c r="G62" s="359"/>
      <c r="H62" s="360">
        <v>2889.84438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0.35639999999999999</v>
      </c>
      <c r="F63" s="376">
        <v>1559.36979</v>
      </c>
      <c r="G63" s="376"/>
      <c r="H63" s="381">
        <v>1383.7954299999999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166.50724</v>
      </c>
      <c r="F66" s="200">
        <f>F57+F58+F59+F60+F64+F65</f>
        <v>11060.375470000001</v>
      </c>
      <c r="G66" s="200">
        <f>D66-F66</f>
        <v>2694.6245299999991</v>
      </c>
      <c r="H66" s="208">
        <f>H57+H58+H59+H60+H64+H65</f>
        <v>10477.39509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98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37</v>
      </c>
      <c r="G84" s="194" t="str">
        <f>G19</f>
        <v>LANDET KVANTUM T.O.M UKE 37</v>
      </c>
      <c r="H84" s="194" t="str">
        <f>I19</f>
        <v>RESTKVOTER</v>
      </c>
      <c r="I84" s="195" t="str">
        <f>J19</f>
        <v>LANDET KVANTUM T.O.M. UKE 37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7.7168000000000001</v>
      </c>
      <c r="G85" s="328">
        <f>G86+G87</f>
        <v>30434.513850000003</v>
      </c>
      <c r="H85" s="328">
        <f>H86+H87</f>
        <v>4747.4861499999988</v>
      </c>
      <c r="I85" s="329">
        <f>I86+I87</f>
        <v>31308.65021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6.2187999999999999</v>
      </c>
      <c r="G86" s="330">
        <v>30064.992320000001</v>
      </c>
      <c r="H86" s="330">
        <f>E86-G86</f>
        <v>4292.0076799999988</v>
      </c>
      <c r="I86" s="331">
        <v>30762.41431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1.498</v>
      </c>
      <c r="G87" s="332">
        <v>369.52152999999998</v>
      </c>
      <c r="H87" s="332">
        <f>E87-G87</f>
        <v>455.47847000000002</v>
      </c>
      <c r="I87" s="333">
        <v>546.23590000000002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546.94421</v>
      </c>
      <c r="G88" s="328">
        <f t="shared" si="2"/>
        <v>41431.475080000004</v>
      </c>
      <c r="H88" s="328">
        <f>H89+H94+H95</f>
        <v>18985.52492</v>
      </c>
      <c r="I88" s="329">
        <f t="shared" si="2"/>
        <v>37643.305130000001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457.79389000000003</v>
      </c>
      <c r="G89" s="334">
        <f t="shared" si="4"/>
        <v>32739.219790000003</v>
      </c>
      <c r="H89" s="334">
        <f>H90+H91+H92+H93</f>
        <v>15633.780210000001</v>
      </c>
      <c r="I89" s="335">
        <f t="shared" si="4"/>
        <v>28369.46254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177.21995999999999</v>
      </c>
      <c r="G90" s="336">
        <v>4882.4992899999997</v>
      </c>
      <c r="H90" s="336">
        <f t="shared" ref="H90:H98" si="5">E90-G90</f>
        <v>8840.5007100000003</v>
      </c>
      <c r="I90" s="337">
        <v>5862.5834999999997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73.726410000000001</v>
      </c>
      <c r="G91" s="336">
        <v>9222.6127099999994</v>
      </c>
      <c r="H91" s="336">
        <f t="shared" si="5"/>
        <v>4129.3872900000006</v>
      </c>
      <c r="I91" s="337">
        <v>8519.4670700000006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166.46513999999999</v>
      </c>
      <c r="G92" s="336">
        <v>10436.436320000001</v>
      </c>
      <c r="H92" s="336">
        <f t="shared" si="5"/>
        <v>3281.5636799999993</v>
      </c>
      <c r="I92" s="337">
        <v>7982.6775500000003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40.382379999999998</v>
      </c>
      <c r="G93" s="336">
        <v>8197.6714699999993</v>
      </c>
      <c r="H93" s="336">
        <f t="shared" si="5"/>
        <v>-617.67146999999932</v>
      </c>
      <c r="I93" s="337">
        <v>6004.7344199999998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8.6576000000000004</v>
      </c>
      <c r="G94" s="334">
        <v>7382.6893200000004</v>
      </c>
      <c r="H94" s="334">
        <f t="shared" si="5"/>
        <v>2708.3106799999996</v>
      </c>
      <c r="I94" s="335">
        <v>7772.3894399999999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80.492720000000006</v>
      </c>
      <c r="G95" s="345">
        <v>1309.5659700000001</v>
      </c>
      <c r="H95" s="345">
        <f t="shared" si="5"/>
        <v>643.43402999999989</v>
      </c>
      <c r="I95" s="346">
        <v>1501.4531500000001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1.2999999999999999E-2</v>
      </c>
      <c r="G96" s="341">
        <v>17.92306</v>
      </c>
      <c r="H96" s="341">
        <f t="shared" si="5"/>
        <v>295.07693999999998</v>
      </c>
      <c r="I96" s="342">
        <v>12.759639999999999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0.75610999999999995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40</v>
      </c>
      <c r="H98" s="320">
        <f t="shared" si="5"/>
        <v>-40</v>
      </c>
      <c r="I98" s="323">
        <v>114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556.4301200000001</v>
      </c>
      <c r="G99" s="391">
        <f t="shared" si="6"/>
        <v>72223.911990000008</v>
      </c>
      <c r="H99" s="222">
        <f>H85+H88+H96+H97+H98</f>
        <v>23988.088009999999</v>
      </c>
      <c r="I99" s="198">
        <f>I85+I88+I96+I97+I98</f>
        <v>69378.714980000004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126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37</v>
      </c>
      <c r="G117" s="194" t="str">
        <f>G19</f>
        <v>LANDET KVANTUM T.O.M UKE 37</v>
      </c>
      <c r="H117" s="194" t="str">
        <f>I19</f>
        <v>RESTKVOTER</v>
      </c>
      <c r="I117" s="195" t="str">
        <f>J19</f>
        <v>LANDET KVANTUM T.O.M. UKE 37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1361.7556500000001</v>
      </c>
      <c r="G118" s="232">
        <f t="shared" si="7"/>
        <v>39309.52478</v>
      </c>
      <c r="H118" s="347">
        <f t="shared" si="7"/>
        <v>6198.4752199999994</v>
      </c>
      <c r="I118" s="350">
        <f t="shared" si="7"/>
        <v>47629.560080000003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1151.8186499999999</v>
      </c>
      <c r="G119" s="244">
        <v>33166.193950000001</v>
      </c>
      <c r="H119" s="351">
        <f>E119-G119</f>
        <v>2567.8060499999992</v>
      </c>
      <c r="I119" s="352">
        <v>39918.543570000002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209.93700000000001</v>
      </c>
      <c r="G120" s="244">
        <v>6143.3308299999999</v>
      </c>
      <c r="H120" s="351">
        <f>E120-G120</f>
        <v>3130.6691700000001</v>
      </c>
      <c r="I120" s="352">
        <v>7711.0165100000004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129</v>
      </c>
      <c r="D122" s="295">
        <v>32529</v>
      </c>
      <c r="E122" s="295">
        <v>31820</v>
      </c>
      <c r="F122" s="295">
        <v>265.09399999999999</v>
      </c>
      <c r="G122" s="295">
        <v>31380.121919999998</v>
      </c>
      <c r="H122" s="298">
        <f>E122-G122</f>
        <v>439.87808000000223</v>
      </c>
      <c r="I122" s="300">
        <v>31782.585869999999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1461.9380899999999</v>
      </c>
      <c r="G123" s="226">
        <f>G132+G129+G124</f>
        <v>43805.786319999985</v>
      </c>
      <c r="H123" s="355">
        <f>H124+H129+H132</f>
        <v>8352.2136800000098</v>
      </c>
      <c r="I123" s="356">
        <f>I124+I129+I132</f>
        <v>45076.795420000002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130</v>
      </c>
      <c r="D124" s="377">
        <f>D125+D126+D127+D128</f>
        <v>38587</v>
      </c>
      <c r="E124" s="377">
        <f>E125+E126+E127+E128</f>
        <v>39056</v>
      </c>
      <c r="F124" s="377">
        <f>F125+F126+F127+F128</f>
        <v>1124.0679399999999</v>
      </c>
      <c r="G124" s="377">
        <f>G125+G126+G128+G127</f>
        <v>31996.547119999988</v>
      </c>
      <c r="H124" s="357">
        <f>H125+H126+H127+H128</f>
        <v>7059.4528800000098</v>
      </c>
      <c r="I124" s="358">
        <f>I125+I126+I127+I128</f>
        <v>36202.792870000005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315.79226</v>
      </c>
      <c r="G125" s="240">
        <f>6286.11954</f>
        <v>6286.1195399999997</v>
      </c>
      <c r="H125" s="359">
        <f t="shared" ref="H125:H137" si="8">E125-G125</f>
        <v>6208.8804600000003</v>
      </c>
      <c r="I125" s="360">
        <v>5557.8393800000003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324.29827999999998</v>
      </c>
      <c r="G126" s="240">
        <v>8866.3196899999894</v>
      </c>
      <c r="H126" s="359">
        <f t="shared" si="8"/>
        <v>2364.6803100000106</v>
      </c>
      <c r="I126" s="360">
        <v>8778.7746000000006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323.36475000000002</v>
      </c>
      <c r="G127" s="240">
        <v>9783.1704000000009</v>
      </c>
      <c r="H127" s="359">
        <f t="shared" si="8"/>
        <v>-1095.1704000000009</v>
      </c>
      <c r="I127" s="360">
        <v>10777.70319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160.61265</v>
      </c>
      <c r="G128" s="240">
        <v>7060.9374900000003</v>
      </c>
      <c r="H128" s="359">
        <f t="shared" si="8"/>
        <v>-418.93749000000025</v>
      </c>
      <c r="I128" s="360">
        <v>11088.475700000001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42.727499999999999</v>
      </c>
      <c r="G129" s="233">
        <v>6406.4231900000004</v>
      </c>
      <c r="H129" s="361">
        <f t="shared" si="8"/>
        <v>-201.42319000000043</v>
      </c>
      <c r="I129" s="362">
        <v>4438.3751300000004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3.6936</v>
      </c>
      <c r="G130" s="240">
        <v>6233.6291300000003</v>
      </c>
      <c r="H130" s="359">
        <f t="shared" si="8"/>
        <v>-528.62913000000026</v>
      </c>
      <c r="I130" s="360">
        <v>4379.0795099999996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39.033900000000003</v>
      </c>
      <c r="G131" s="240">
        <f>G129-G130</f>
        <v>172.79406000000017</v>
      </c>
      <c r="H131" s="359">
        <f t="shared" si="8"/>
        <v>327.20593999999983</v>
      </c>
      <c r="I131" s="360">
        <f>I129-I130</f>
        <v>59.295620000000781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295.14265</v>
      </c>
      <c r="G132" s="257">
        <v>5402.8160099999996</v>
      </c>
      <c r="H132" s="363">
        <f t="shared" si="8"/>
        <v>1494.1839900000004</v>
      </c>
      <c r="I132" s="364">
        <v>4435.6274199999998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7.6999999999999999E-2</v>
      </c>
      <c r="G133" s="226">
        <v>12.488</v>
      </c>
      <c r="H133" s="378">
        <f t="shared" si="8"/>
        <v>116.512</v>
      </c>
      <c r="I133" s="379">
        <v>12.825150000000001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5.4994500000000004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41</v>
      </c>
      <c r="G136" s="225">
        <v>288</v>
      </c>
      <c r="H136" s="234">
        <f t="shared" si="8"/>
        <v>-288</v>
      </c>
      <c r="I136" s="297">
        <v>183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3135.3641899999998</v>
      </c>
      <c r="G137" s="186">
        <f>G118+G122+G123+G133+G134+G135+G136</f>
        <v>117036.38601999998</v>
      </c>
      <c r="H137" s="200">
        <f t="shared" si="8"/>
        <v>14828.613980000024</v>
      </c>
      <c r="I137" s="198">
        <f>I118+I121+I122+I123+I133+I134+I135+I136</f>
        <v>126829.38252000001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127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128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131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33" t="s">
        <v>2</v>
      </c>
      <c r="D148" s="43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37</v>
      </c>
      <c r="F157" s="69" t="str">
        <f>G19</f>
        <v>LANDET KVANTUM T.O.M UKE 37</v>
      </c>
      <c r="G157" s="69" t="str">
        <f>I19</f>
        <v>RESTKVOTER</v>
      </c>
      <c r="H157" s="92" t="str">
        <f>J19</f>
        <v>LANDET KVANTUM T.O.M. UKE 37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0.47</v>
      </c>
      <c r="F158" s="183">
        <v>18139.729960000001</v>
      </c>
      <c r="G158" s="183">
        <f>D158-F158</f>
        <v>16431.270039999999</v>
      </c>
      <c r="H158" s="220">
        <v>17000.362120000002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29.104669999999999</v>
      </c>
      <c r="G159" s="183">
        <f>D159-F159</f>
        <v>70.895330000000001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0.47</v>
      </c>
      <c r="F161" s="185">
        <f>SUM(F158:F160)</f>
        <v>18168.834630000001</v>
      </c>
      <c r="G161" s="185">
        <f>D161-F161</f>
        <v>16536.165369999999</v>
      </c>
      <c r="H161" s="207">
        <f>SUM(H158:H160)</f>
        <v>17004.223750000001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33" t="s">
        <v>2</v>
      </c>
      <c r="D166" s="434"/>
      <c r="E166" s="433" t="s">
        <v>53</v>
      </c>
      <c r="F166" s="434"/>
      <c r="G166" s="433" t="s">
        <v>54</v>
      </c>
      <c r="H166" s="43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35" t="s">
        <v>8</v>
      </c>
      <c r="C175" s="436"/>
      <c r="D175" s="436"/>
      <c r="E175" s="436"/>
      <c r="F175" s="436"/>
      <c r="G175" s="436"/>
      <c r="H175" s="436"/>
      <c r="I175" s="436"/>
      <c r="J175" s="436"/>
      <c r="K175" s="43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37</v>
      </c>
      <c r="G177" s="69" t="str">
        <f>G19</f>
        <v>LANDET KVANTUM T.O.M UKE 37</v>
      </c>
      <c r="H177" s="69" t="str">
        <f>I19</f>
        <v>RESTKVOTER</v>
      </c>
      <c r="I177" s="92" t="str">
        <f>J19</f>
        <v>LANDET KVANTUM T.O.M. UKE 37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1245.07285</v>
      </c>
      <c r="G178" s="227">
        <f t="shared" ref="G178:H178" si="10">G179+G180+G181+G182</f>
        <v>35077.513330000002</v>
      </c>
      <c r="H178" s="305">
        <f t="shared" si="10"/>
        <v>4750.4866700000021</v>
      </c>
      <c r="I178" s="310">
        <f>I179+I180+I181+I182</f>
        <v>27361.802599999999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>
        <v>670.21181999999999</v>
      </c>
      <c r="G179" s="288">
        <v>26287.288369999998</v>
      </c>
      <c r="H179" s="303">
        <f t="shared" ref="H179:H184" si="11">E179-G179</f>
        <v>-790.28836999999839</v>
      </c>
      <c r="I179" s="308">
        <v>21626.75027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>
        <v>439.48034999999999</v>
      </c>
      <c r="G180" s="288">
        <v>2877.6549</v>
      </c>
      <c r="H180" s="303">
        <f t="shared" si="11"/>
        <v>3758.3451</v>
      </c>
      <c r="I180" s="308">
        <v>1239.7798600000001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72.270480000000006</v>
      </c>
      <c r="G181" s="288">
        <v>2607.9121100000002</v>
      </c>
      <c r="H181" s="303">
        <f t="shared" si="11"/>
        <v>-814.91211000000021</v>
      </c>
      <c r="I181" s="308">
        <v>1836.11455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63.110199999999999</v>
      </c>
      <c r="G182" s="288">
        <v>3304.6579499999998</v>
      </c>
      <c r="H182" s="303">
        <f t="shared" si="11"/>
        <v>2597.3420500000002</v>
      </c>
      <c r="I182" s="308">
        <v>2659.1579200000001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6.89</v>
      </c>
      <c r="G183" s="289">
        <v>4777.9186600000003</v>
      </c>
      <c r="H183" s="307">
        <f t="shared" si="11"/>
        <v>722.08133999999973</v>
      </c>
      <c r="I183" s="312">
        <v>1920.5739599999999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70.356020000000001</v>
      </c>
      <c r="G184" s="227">
        <f>G185+G186</f>
        <v>2576.0541700000003</v>
      </c>
      <c r="H184" s="305">
        <f t="shared" si="11"/>
        <v>5423.9458299999997</v>
      </c>
      <c r="I184" s="310">
        <f>I185+I186</f>
        <v>3489.29862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>
        <v>35.567100000000003</v>
      </c>
      <c r="G185" s="288">
        <v>382.89350000000002</v>
      </c>
      <c r="H185" s="303"/>
      <c r="I185" s="308">
        <v>1197.3281999999999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34.788919999999997</v>
      </c>
      <c r="G186" s="229">
        <v>2193.1606700000002</v>
      </c>
      <c r="H186" s="306"/>
      <c r="I186" s="311">
        <v>2291.9704200000001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0.36840000000000001</v>
      </c>
      <c r="H187" s="307">
        <f>E187-G187</f>
        <v>9.6316000000000006</v>
      </c>
      <c r="I187" s="312">
        <v>0.53639999999999999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0.65568000000000004</v>
      </c>
      <c r="G188" s="228">
        <v>41.772759999999998</v>
      </c>
      <c r="H188" s="304">
        <f>E188-G188</f>
        <v>-41.772759999999998</v>
      </c>
      <c r="I188" s="309">
        <v>36.220100000000002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1322.9745500000001</v>
      </c>
      <c r="G189" s="186">
        <f>G178+G183+G184+G187+G188</f>
        <v>42473.627320000007</v>
      </c>
      <c r="H189" s="200">
        <f>H178+H183+H184+H187+H188</f>
        <v>10864.372680000002</v>
      </c>
      <c r="I189" s="198">
        <f>I178+I183+I184+I187+I188</f>
        <v>32808.431679999994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33" t="s">
        <v>2</v>
      </c>
      <c r="D196" s="434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35" t="s">
        <v>8</v>
      </c>
      <c r="C204" s="436"/>
      <c r="D204" s="436"/>
      <c r="E204" s="436"/>
      <c r="F204" s="436"/>
      <c r="G204" s="436"/>
      <c r="H204" s="436"/>
      <c r="I204" s="436"/>
      <c r="J204" s="436"/>
      <c r="K204" s="437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37</v>
      </c>
      <c r="F206" s="69" t="str">
        <f>G19</f>
        <v>LANDET KVANTUM T.O.M UKE 37</v>
      </c>
      <c r="G206" s="69" t="str">
        <f>I19</f>
        <v>RESTKVOTER</v>
      </c>
      <c r="H206" s="92" t="str">
        <f>J19</f>
        <v>LANDET KVANTUM T.O.M. UKE 37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19.790209999999998</v>
      </c>
      <c r="F207" s="183">
        <v>862.12573999999995</v>
      </c>
      <c r="G207" s="183">
        <f>D207-F207</f>
        <v>237.87426000000005</v>
      </c>
      <c r="H207" s="220">
        <v>828.02499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18.289619999999999</v>
      </c>
      <c r="F208" s="183">
        <v>2720.48297</v>
      </c>
      <c r="G208" s="183">
        <f t="shared" ref="G208:G210" si="12">D208-F208</f>
        <v>751.51702999999998</v>
      </c>
      <c r="H208" s="220">
        <v>3663.13294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2.1101399999999999</v>
      </c>
      <c r="G209" s="183">
        <f t="shared" si="12"/>
        <v>47.889859999999999</v>
      </c>
      <c r="H209" s="221">
        <v>0.52510000000000001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3.63639</v>
      </c>
      <c r="G210" s="183">
        <f t="shared" si="12"/>
        <v>-3.63639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38.079830000000001</v>
      </c>
      <c r="F211" s="185">
        <f>SUM(F207:F210)</f>
        <v>3588.3552399999999</v>
      </c>
      <c r="G211" s="185">
        <f>D211-F211</f>
        <v>1033.6447600000001</v>
      </c>
      <c r="H211" s="207">
        <f>H207+H208+H209+H210</f>
        <v>4492.6347900000001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33" t="s">
        <v>2</v>
      </c>
      <c r="D224" s="434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35" t="s">
        <v>8</v>
      </c>
      <c r="C230" s="436"/>
      <c r="D230" s="436"/>
      <c r="E230" s="436"/>
      <c r="F230" s="436"/>
      <c r="G230" s="436"/>
      <c r="H230" s="436"/>
      <c r="I230" s="436"/>
      <c r="J230" s="436"/>
      <c r="K230" s="437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37</v>
      </c>
      <c r="G232" s="401" t="str">
        <f>F206</f>
        <v>LANDET KVANTUM T.O.M UKE 37</v>
      </c>
      <c r="H232" s="401" t="s">
        <v>62</v>
      </c>
      <c r="I232" s="402" t="str">
        <f>H206</f>
        <v>LANDET KVANTUM T.O.M. UKE 37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27">
        <v>1650</v>
      </c>
      <c r="E233" s="438">
        <v>1650</v>
      </c>
      <c r="F233" s="419">
        <f>SUM(F234:F235)</f>
        <v>0</v>
      </c>
      <c r="G233" s="403">
        <f>SUM(G234:G235)</f>
        <v>1595.15535</v>
      </c>
      <c r="H233" s="424">
        <f>E233-G233</f>
        <v>54.844650000000001</v>
      </c>
      <c r="I233" s="403">
        <f>SUM(I234:I235)</f>
        <v>2085.627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28"/>
      <c r="E234" s="439"/>
      <c r="F234" s="420"/>
      <c r="G234" s="405">
        <v>1221.97955</v>
      </c>
      <c r="H234" s="425"/>
      <c r="I234" s="405">
        <v>1637.8375000000001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29"/>
      <c r="E235" s="440"/>
      <c r="F235" s="406"/>
      <c r="G235" s="406">
        <v>373.17579999999998</v>
      </c>
      <c r="H235" s="426"/>
      <c r="I235" s="414">
        <v>447.78949999999998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27">
        <v>943</v>
      </c>
      <c r="E236" s="438">
        <v>1266</v>
      </c>
      <c r="F236" s="419">
        <f>SUM(F237:F238)</f>
        <v>0</v>
      </c>
      <c r="G236" s="403">
        <f>SUM(G237:G238)</f>
        <v>1332.4838100000002</v>
      </c>
      <c r="H236" s="424">
        <f>E236-G236</f>
        <v>-66.483810000000176</v>
      </c>
      <c r="I236" s="403">
        <f>SUM(I237:I238)</f>
        <v>1708.35491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28"/>
      <c r="E237" s="439"/>
      <c r="F237" s="420"/>
      <c r="G237" s="405">
        <v>1035.7477100000001</v>
      </c>
      <c r="H237" s="425"/>
      <c r="I237" s="405">
        <v>1424.1108999999999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29"/>
      <c r="E238" s="440"/>
      <c r="F238" s="406"/>
      <c r="G238" s="406">
        <v>296.73610000000002</v>
      </c>
      <c r="H238" s="426"/>
      <c r="I238" s="414">
        <v>284.24401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27">
        <v>943</v>
      </c>
      <c r="E239" s="438">
        <v>1143</v>
      </c>
      <c r="F239" s="419">
        <f>SUM(F240:F241)</f>
        <v>17.871000000000002</v>
      </c>
      <c r="G239" s="403">
        <f>SUM(G240:G241)</f>
        <v>172.96609999999998</v>
      </c>
      <c r="H239" s="424">
        <f>E239-G239</f>
        <v>970.03390000000002</v>
      </c>
      <c r="I239" s="403">
        <f>SUM(I240:I241)</f>
        <v>150.68100000000001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28"/>
      <c r="E240" s="439"/>
      <c r="F240" s="420">
        <v>16.321000000000002</v>
      </c>
      <c r="G240" s="405">
        <v>145.04509999999999</v>
      </c>
      <c r="H240" s="425"/>
      <c r="I240" s="405">
        <v>127.9375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29"/>
      <c r="E241" s="440"/>
      <c r="F241" s="406">
        <v>1.55</v>
      </c>
      <c r="G241" s="406">
        <v>27.920999999999999</v>
      </c>
      <c r="H241" s="426"/>
      <c r="I241" s="414">
        <v>22.743500000000001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17.871000000000002</v>
      </c>
      <c r="G243" s="185">
        <f>G233+G236+G239+G242</f>
        <v>3100.6052600000003</v>
      </c>
      <c r="H243" s="408">
        <f>SUM(H233:H242)</f>
        <v>958.39473999999984</v>
      </c>
      <c r="I243" s="416">
        <f>I233+I236+I239+I242</f>
        <v>3944.66291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37
&amp;"-,Normal"&amp;11(iht. motatte landings- og sluttsedler fra fiskesalgslagene; alle tallstørrelser i hele tonn)&amp;R17.09.2019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2019-09-17T12:30:41Z</dcterms:modified>
</cp:coreProperties>
</file>