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25\"/>
    </mc:Choice>
  </mc:AlternateContent>
  <bookViews>
    <workbookView xWindow="0" yWindow="0" windowWidth="13140" windowHeight="9030" tabRatio="413"/>
  </bookViews>
  <sheets>
    <sheet name="UKE_25_2019" sheetId="1" r:id="rId1"/>
  </sheets>
  <definedNames>
    <definedName name="Z_14D440E4_F18A_4F78_9989_38C1B133222D_.wvu.Cols" localSheetId="0" hidden="1">UKE_25_2019!#REF!</definedName>
    <definedName name="Z_14D440E4_F18A_4F78_9989_38C1B133222D_.wvu.PrintArea" localSheetId="0" hidden="1">UKE_25_2019!$B$1:$M$246</definedName>
    <definedName name="Z_14D440E4_F18A_4F78_9989_38C1B133222D_.wvu.Rows" localSheetId="0" hidden="1">UKE_25_2019!$358:$1048576,UKE_25_2019!$247:$357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6" i="1" l="1"/>
  <c r="G25" i="1"/>
  <c r="G32" i="1"/>
  <c r="F32" i="1"/>
  <c r="F36" i="1"/>
  <c r="J32" i="1"/>
  <c r="J24" i="1" l="1"/>
  <c r="F24" i="1" l="1"/>
  <c r="D227" i="1" l="1"/>
  <c r="E242" i="1"/>
  <c r="G24" i="1" l="1"/>
  <c r="E177" i="1" l="1"/>
  <c r="E188" i="1" s="1"/>
  <c r="J31" i="1" l="1"/>
  <c r="J23" i="1" s="1"/>
  <c r="F31" i="1" l="1"/>
  <c r="F23" i="1" s="1"/>
  <c r="H40" i="1"/>
  <c r="E130" i="1" l="1"/>
  <c r="E24" i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207" i="1" l="1"/>
  <c r="G208" i="1"/>
  <c r="G209" i="1"/>
  <c r="G206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5" i="1"/>
  <c r="I22" i="1"/>
  <c r="I20" i="1" l="1"/>
  <c r="H124" i="1"/>
  <c r="H118" i="1"/>
  <c r="H97" i="1" l="1"/>
  <c r="I183" i="1" l="1"/>
  <c r="G33" i="1" l="1"/>
  <c r="F33" i="1" s="1"/>
  <c r="I33" i="1" l="1"/>
  <c r="F131" i="1"/>
  <c r="F124" i="1" l="1"/>
  <c r="F123" i="1" s="1"/>
  <c r="G29" i="1" l="1"/>
  <c r="F29" i="1" s="1"/>
  <c r="I29" i="1" l="1"/>
  <c r="F177" i="1"/>
  <c r="G177" i="1"/>
  <c r="I131" i="1" l="1"/>
  <c r="I118" i="1"/>
  <c r="I124" i="1"/>
  <c r="I123" i="1" s="1"/>
  <c r="G31" i="1"/>
  <c r="G23" i="1" s="1"/>
  <c r="I137" i="1" l="1"/>
  <c r="I177" i="1"/>
  <c r="I31" i="1" l="1"/>
  <c r="I24" i="1"/>
  <c r="H89" i="1"/>
  <c r="H88" i="1" s="1"/>
  <c r="I23" i="1" l="1"/>
  <c r="F183" i="1" l="1"/>
  <c r="F188" i="1" s="1"/>
  <c r="G183" i="1"/>
  <c r="H183" i="1" s="1"/>
  <c r="I188" i="1"/>
  <c r="G131" i="1"/>
  <c r="H131" i="1" s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<sst xmlns="http://schemas.openxmlformats.org/spreadsheetml/2006/main" count="256" uniqueCount="129">
  <si>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</si>
  <si>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</si>
  <si>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</si>
  <si>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</si>
  <si>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</si>
  <si>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</si>
  <si>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</si>
  <si>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</si>
  <si>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</si>
  <si>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</si>
  <si>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</si>
  <si>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</si>
  <si>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</si>
  <si>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</si>
  <si>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</si>
  <si>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</si>
  <si>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</si>
  <si>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</si>
  <si>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</si>
  <si>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</si>
  <si>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</si>
  <si>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</si>
  <si>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</si>
  <si>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</si>
  <si>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</si>
  <si>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</si>
  <si>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</si>
  <si>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</si>
  <si>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</si>
  <si>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</si>
  <si>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</si>
  <si>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</si>
  <si>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</si>
  <si>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</si>
  <si>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</si>
  <si>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</si>
  <si>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</si>
  <si>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</si>
  <si>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</si>
  <si>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</si>
  <si>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</si>
  <si>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</si>
  <si>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</si>
  <si>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</si>
  <si>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</si>
  <si>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</si>
  <si>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</si>
  <si>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</si>
  <si>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</si>
  <si>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</si>
  <si>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</si>
  <si>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</si>
  <si>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</si>
  <si>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</si>
  <si>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</si>
  <si>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</si>
  <si>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</si>
  <si>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</si>
  <si>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</si>
  <si>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</si>
  <si>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</si>
  <si>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</si>
  <si>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</si>
  <si>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</si>
  <si>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</si>
  <si>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</si>
  <si>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</si>
  <si>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</si>
  <si>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</si>
  <si>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</si>
  <si>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</si>
  <si>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</si>
  <si>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</si>
  <si>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</si>
  <si>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</si>
  <si>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</si>
  <si>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</si>
  <si>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</si>
  <si>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</si>
  <si>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</si>
  <si>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</si>
  <si>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</si>
  <si>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</si>
  <si>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</si>
  <si>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</si>
  <si>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</si>
  <si>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</si>
  <si>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</si>
  <si>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</si>
  <si>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</si>
  <si>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</si>
  <si>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</si>
  <si>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</si>
  <si>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</si>
  <si>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</si>
  <si>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</si>
  <si>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</si>
  <si>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</si>
  <si>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</si>
  <si>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</si>
  <si>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</si>
  <si>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</si>
  <si>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</si>
  <si>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</si>
  <si>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</si>
  <si>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</si>
  <si>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</si>
  <si>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</si>
  <si>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</si>
  <si>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</si>
  <si>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</si>
  <si>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</si>
  <si>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</si>
  <si>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</si>
  <si>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</si>
  <si>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</si>
  <si>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</si>
  <si>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</si>
  <si>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</si>
  <si>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</si>
  <si>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</si>
  <si>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</si>
  <si>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</si>
  <si>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25</t>
  </si>
  <si>
    <t>LANDET KVANTUM T.O.M UKE 25</t>
  </si>
  <si>
    <t>LANDET KVANTUM T.O.M. UKE 25 2018</t>
  </si>
  <si>
    <r>
      <t xml:space="preserve">3 </t>
    </r>
    <r>
      <rPr>
        <sz val="9"/>
        <color theme="1"/>
        <rFont val="Calibri"/>
        <family val="2"/>
      </rPr>
      <t>Registrert rekreasjonsfiske utgjør 1798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</si>
  <si>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</si>
  <si>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272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</si>
</sst>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31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88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590.19449999999995</v>
      </c>
      <c r="G20" s="328">
        <f>G21+G22</f>
        <v>42800.66358</v>
      </c>
      <c r="H20" s="328"/>
      <c r="I20" s="328">
        <f>I22+I21</f>
        <v>55478.33642</v>
      </c>
      <c r="J20" s="329">
        <f>J22+J21</f>
        <v>50075.185640000003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589.15949999999998</v>
      </c>
      <c r="G21" s="330">
        <v>42502.716399999998</v>
      </c>
      <c r="H21" s="330"/>
      <c r="I21" s="330">
        <f>E21-G21</f>
        <v>54966.283600000002</v>
      </c>
      <c r="J21" s="331">
        <v>49793.767930000002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1.0349999999999999</v>
      </c>
      <c r="G22" s="332">
        <v>297.94718</v>
      </c>
      <c r="H22" s="332"/>
      <c r="I22" s="330">
        <f>E22-G22</f>
        <v>512.05282</v>
      </c>
      <c r="J22" s="331">
        <v>281.41771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778.66683</v>
      </c>
      <c r="G23" s="328">
        <f>G24+G30+G31</f>
        <v>181461.42344800002</v>
      </c>
      <c r="H23" s="328"/>
      <c r="I23" s="328">
        <f>I24+I30+I31</f>
        <v>22786.576551999991</v>
      </c>
      <c r="J23" s="329">
        <f>J24+J30+J31</f>
        <v>203377.99216999998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683.89229999999998</v>
      </c>
      <c r="G24" s="334">
        <f>G25+G26+G27+G28</f>
        <v>148457.954268</v>
      </c>
      <c r="H24" s="334"/>
      <c r="I24" s="334">
        <f>I25+I26+I27+I28+I29</f>
        <v>10997.045731999995</v>
      </c>
      <c r="J24" s="335">
        <f>J25+J26+J27+J28</f>
        <v>161961.81675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100.81935</v>
      </c>
      <c r="G25" s="336">
        <f>41772.05307-87.8595</f>
        <v>41684.193570000003</v>
      </c>
      <c r="H25" s="336">
        <v>655</v>
      </c>
      <c r="I25" s="336">
        <f>E25-G25+H25</f>
        <v>-98.193570000003092</v>
      </c>
      <c r="J25" s="337">
        <v>50352.314769999997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214.03305</v>
      </c>
      <c r="G26" s="336">
        <f>40397.52894-44.238</f>
        <v>40353.290939999999</v>
      </c>
      <c r="H26" s="336">
        <v>1030</v>
      </c>
      <c r="I26" s="336">
        <f>E26-G26+H26</f>
        <v>90.709060000001045</v>
      </c>
      <c r="J26" s="337">
        <v>46438.20766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167.23176000000001</v>
      </c>
      <c r="G27" s="336">
        <v>38270.411112000002</v>
      </c>
      <c r="H27" s="336">
        <v>1590</v>
      </c>
      <c r="I27" s="336">
        <f>E27-G27+H27</f>
        <v>3593.5888879999984</v>
      </c>
      <c r="J27" s="337">
        <v>38825.118419999999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201.80814000000001</v>
      </c>
      <c r="G28" s="336">
        <v>28150.058646000001</v>
      </c>
      <c r="H28" s="336">
        <v>1211</v>
      </c>
      <c r="I28" s="336">
        <f>E28-G28+H28</f>
        <v>-1217.0586460000013</v>
      </c>
      <c r="J28" s="337">
        <v>26346.175899999998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G29-4315</f>
        <v>171</v>
      </c>
      <c r="G29" s="336">
        <f>SUM(H25:H28)</f>
        <v>4486</v>
      </c>
      <c r="H29" s="336"/>
      <c r="I29" s="336">
        <f>E29-G29</f>
        <v>8628</v>
      </c>
      <c r="J29" s="337">
        <v>3766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32.159999999999997</v>
      </c>
      <c r="G30" s="334">
        <v>14844.04672</v>
      </c>
      <c r="H30" s="336"/>
      <c r="I30" s="398">
        <f>E30-G30</f>
        <v>10496.95328</v>
      </c>
      <c r="J30" s="335">
        <v>15644.031000000001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62.614530000000002</v>
      </c>
      <c r="G31" s="334">
        <f>G32</f>
        <v>18159.422460000002</v>
      </c>
      <c r="H31" s="336"/>
      <c r="I31" s="334">
        <f>I32+I33</f>
        <v>1292.5775399999984</v>
      </c>
      <c r="J31" s="335">
        <f>J32</f>
        <v>25772.144420000001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102.61453-F36</f>
        <v>62.614530000000002</v>
      </c>
      <c r="G32" s="336">
        <f>21418.42246-G36</f>
        <v>18159.422460000002</v>
      </c>
      <c r="H32" s="336">
        <v>537</v>
      </c>
      <c r="I32" s="336">
        <f>E32-G32+H32</f>
        <v>-10.422460000001593</v>
      </c>
      <c r="J32" s="337">
        <f>31813.14442-J36</f>
        <v>25772.144420000001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G33-515</f>
        <v>22</v>
      </c>
      <c r="G33" s="339">
        <f>H32</f>
        <v>537</v>
      </c>
      <c r="H33" s="339"/>
      <c r="I33" s="339">
        <f t="shared" ref="I33:I37" si="0">E33-G33</f>
        <v>1303</v>
      </c>
      <c r="J33" s="340">
        <v>313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1.76</v>
      </c>
      <c r="G34" s="341">
        <v>2801.947032</v>
      </c>
      <c r="H34" s="341"/>
      <c r="I34" s="370">
        <f t="shared" si="0"/>
        <v>198.05296799999996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452.02035999999998</v>
      </c>
      <c r="H35" s="320"/>
      <c r="I35" s="370">
        <f t="shared" si="0"/>
        <v>340.97964000000002</v>
      </c>
      <c r="J35" s="390">
        <v>499.58715999999998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G36-3219</f>
        <v>40</v>
      </c>
      <c r="G36" s="320">
        <v>3259</v>
      </c>
      <c r="H36" s="369"/>
      <c r="I36" s="423">
        <f t="shared" si="0"/>
        <v>-259</v>
      </c>
      <c r="J36" s="320">
        <v>6041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15.561579999999999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1050.83431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92</v>
      </c>
      <c r="H39" s="320"/>
      <c r="I39" s="370">
        <f>E39-G39</f>
        <v>-92</v>
      </c>
      <c r="J39" s="390">
        <v>316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1426.18291</v>
      </c>
      <c r="G40" s="197">
        <f>G20+G23+G34+G35+G36+G37+G39</f>
        <v>237867.05442</v>
      </c>
      <c r="H40" s="197">
        <f>H25+H26+H27+H28+H32</f>
        <v>5023</v>
      </c>
      <c r="I40" s="302">
        <f>I20+I23+I34+I35+I36+I37+I39</f>
        <v>78452.94558</v>
      </c>
      <c r="J40" s="198">
        <f>J20+J23+J34+J35+J36+J37+J38+J39</f>
        <v>272301.65152999997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25</v>
      </c>
      <c r="F56" s="194" t="str">
        <f>G19</f>
        <v>LANDET KVANTUM T.O.M UKE 25</v>
      </c>
      <c r="G56" s="194" t="str">
        <f>I19</f>
        <v>RESTKVOTER</v>
      </c>
      <c r="H56" s="195" t="str">
        <f>J19</f>
        <v>LANDET KVANTUM T.O.M. UKE 25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3.30044</v>
      </c>
      <c r="F57" s="347">
        <v>607.45272999999997</v>
      </c>
      <c r="G57" s="439">
        <f>D57-F57-F58</f>
        <v>3795.2481200000002</v>
      </c>
      <c r="H57" s="380">
        <v>585.81529999999998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>
        <v>2.8260000000000001</v>
      </c>
      <c r="F58" s="387">
        <v>973.29915000000005</v>
      </c>
      <c r="G58" s="440"/>
      <c r="H58" s="349">
        <v>1004.26256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1.2672000000000001</v>
      </c>
      <c r="F59" s="389">
        <v>62.775689999999997</v>
      </c>
      <c r="G59" s="393">
        <f>D59-F59</f>
        <v>137.22431</v>
      </c>
      <c r="H59" s="301">
        <v>52.659179999999999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13.4702</v>
      </c>
      <c r="F60" s="347">
        <f>F61+F62+F63</f>
        <v>5340.0862500000003</v>
      </c>
      <c r="G60" s="387">
        <f>D60-F60</f>
        <v>2722.9137499999997</v>
      </c>
      <c r="H60" s="350">
        <f>H61+H62+H63</f>
        <v>5069.9078300000001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6.0808</v>
      </c>
      <c r="F61" s="359">
        <v>2105.47147</v>
      </c>
      <c r="G61" s="359"/>
      <c r="H61" s="360">
        <v>2097.1997099999999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5.6700999999999997</v>
      </c>
      <c r="F62" s="359">
        <v>2079.1959000000002</v>
      </c>
      <c r="G62" s="359"/>
      <c r="H62" s="360">
        <v>1985.7731200000001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1.7193000000000001</v>
      </c>
      <c r="F63" s="376">
        <v>1155.4188799999999</v>
      </c>
      <c r="G63" s="376"/>
      <c r="H63" s="381">
        <v>986.93499999999995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35.756869999999999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43.927999999999997</v>
      </c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20.86384</v>
      </c>
      <c r="F66" s="200">
        <f>F57+F58+F59+F60+F64+F65</f>
        <v>7027.60617</v>
      </c>
      <c r="G66" s="200">
        <f>D66-F66</f>
        <v>6727.39383</v>
      </c>
      <c r="H66" s="208">
        <f>H57+H58+H59+H60+H64+H65</f>
        <v>6748.4017400000002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99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25</v>
      </c>
      <c r="G84" s="194" t="str">
        <f>G19</f>
        <v>LANDET KVANTUM T.O.M UKE 25</v>
      </c>
      <c r="H84" s="194" t="str">
        <f>I19</f>
        <v>RESTKVOTER</v>
      </c>
      <c r="I84" s="195" t="str">
        <f>J19</f>
        <v>LANDET KVANTUM T.O.M. UKE 25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257.25420000000003</v>
      </c>
      <c r="G85" s="328">
        <f>G86+G87</f>
        <v>26875.01971</v>
      </c>
      <c r="H85" s="328">
        <f>H86+H87</f>
        <v>8306.9802899999995</v>
      </c>
      <c r="I85" s="329">
        <f>I86+I87</f>
        <v>28448.046710000002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257.22620000000001</v>
      </c>
      <c r="G86" s="330">
        <v>26564.569360000001</v>
      </c>
      <c r="H86" s="330">
        <f>E86-G86</f>
        <v>7792.4306399999987</v>
      </c>
      <c r="I86" s="331">
        <v>28076.194810000001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2.8000000000000001E-2</v>
      </c>
      <c r="G87" s="332">
        <v>310.45035000000001</v>
      </c>
      <c r="H87" s="332">
        <f>E87-G87</f>
        <v>514.54964999999993</v>
      </c>
      <c r="I87" s="333">
        <v>371.8519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578.29818</v>
      </c>
      <c r="G88" s="328">
        <f t="shared" si="2"/>
        <v>32945.032749999998</v>
      </c>
      <c r="H88" s="328">
        <f>H89+H94+H95</f>
        <v>27471.967250000002</v>
      </c>
      <c r="I88" s="329">
        <f t="shared" si="2"/>
        <v>28087.252410000001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553.83466999999996</v>
      </c>
      <c r="G89" s="334">
        <f t="shared" si="4"/>
        <v>24896.274599999997</v>
      </c>
      <c r="H89" s="334">
        <f>H90+H91+H92+H93</f>
        <v>23476.725400000003</v>
      </c>
      <c r="I89" s="335">
        <f t="shared" si="4"/>
        <v>19606.214090000001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129.43744000000001</v>
      </c>
      <c r="G90" s="336">
        <v>3257.32953</v>
      </c>
      <c r="H90" s="336">
        <f t="shared" ref="H90:H98" si="5">E90-G90</f>
        <v>10465.670470000001</v>
      </c>
      <c r="I90" s="337">
        <v>4224.8698199999999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197.41347999999999</v>
      </c>
      <c r="G91" s="336">
        <v>7269.0093699999998</v>
      </c>
      <c r="H91" s="336">
        <f t="shared" si="5"/>
        <v>6082.9906300000002</v>
      </c>
      <c r="I91" s="337">
        <v>6551.3889300000001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89.08314</v>
      </c>
      <c r="G92" s="336">
        <v>8554.3194399999993</v>
      </c>
      <c r="H92" s="336">
        <f t="shared" si="5"/>
        <v>5163.6805600000007</v>
      </c>
      <c r="I92" s="337">
        <v>6466.2533100000001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137.90061</v>
      </c>
      <c r="G93" s="336">
        <v>5815.6162599999998</v>
      </c>
      <c r="H93" s="336">
        <f t="shared" si="5"/>
        <v>1764.3837400000002</v>
      </c>
      <c r="I93" s="337">
        <v>2363.7020299999999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7.6538000000000004</v>
      </c>
      <c r="G94" s="334">
        <v>7220.9858999999997</v>
      </c>
      <c r="H94" s="334">
        <f t="shared" si="5"/>
        <v>2870.0141000000003</v>
      </c>
      <c r="I94" s="335">
        <v>7299.4896200000003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16.809709999999999</v>
      </c>
      <c r="G95" s="345">
        <v>827.77224999999999</v>
      </c>
      <c r="H95" s="345">
        <f t="shared" si="5"/>
        <v>1125.22775</v>
      </c>
      <c r="I95" s="346">
        <v>1181.5487000000001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0.68689999999999996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36</v>
      </c>
      <c r="H98" s="320">
        <f t="shared" si="5"/>
        <v>-36</v>
      </c>
      <c r="I98" s="323">
        <v>111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836.23928000000012</v>
      </c>
      <c r="G99" s="391">
        <f t="shared" si="6"/>
        <v>60173.932520000002</v>
      </c>
      <c r="H99" s="222">
        <f>H85+H88+H96+H97+H98</f>
        <v>36038.067479999998</v>
      </c>
      <c r="I99" s="198">
        <f>I85+I88+I96+I97+I98</f>
        <v>56959.035160000007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127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25</v>
      </c>
      <c r="G117" s="194" t="str">
        <f>G19</f>
        <v>LANDET KVANTUM T.O.M UKE 25</v>
      </c>
      <c r="H117" s="194" t="str">
        <f>I19</f>
        <v>RESTKVOTER</v>
      </c>
      <c r="I117" s="195" t="str">
        <f>J19</f>
        <v>LANDET KVANTUM T.O.M. UKE 25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805.03334999999993</v>
      </c>
      <c r="G118" s="232">
        <f t="shared" si="7"/>
        <v>30713.77953</v>
      </c>
      <c r="H118" s="347">
        <f t="shared" si="7"/>
        <v>14794.220469999998</v>
      </c>
      <c r="I118" s="350">
        <f t="shared" si="7"/>
        <v>34688.199500000002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718.28234999999995</v>
      </c>
      <c r="G119" s="244">
        <v>25290.561570000002</v>
      </c>
      <c r="H119" s="351">
        <f>E119-G119</f>
        <v>10443.438429999998</v>
      </c>
      <c r="I119" s="352">
        <v>28045.636439999998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86.751000000000005</v>
      </c>
      <c r="G120" s="244">
        <v>5423.2179599999999</v>
      </c>
      <c r="H120" s="351">
        <f>E120-G120</f>
        <v>3850.7820400000001</v>
      </c>
      <c r="I120" s="352">
        <v>6642.5630600000004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1110.59375</v>
      </c>
      <c r="G122" s="295">
        <v>14210.779640000001</v>
      </c>
      <c r="H122" s="298">
        <f>E122-G122</f>
        <v>17609.220359999999</v>
      </c>
      <c r="I122" s="300">
        <v>12804.056549999999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580.33648999999991</v>
      </c>
      <c r="G123" s="226">
        <f>G132+G129+G124</f>
        <v>37420.963380000001</v>
      </c>
      <c r="H123" s="355">
        <f>H124+H129+H132</f>
        <v>14737.036620000001</v>
      </c>
      <c r="I123" s="356">
        <f>I124+I129+I132</f>
        <v>37141.016530000001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434.80370999999997</v>
      </c>
      <c r="G124" s="377">
        <f>G125+G126+G128+G127</f>
        <v>27750.09996</v>
      </c>
      <c r="H124" s="357">
        <f>H125+H126+H127+H128</f>
        <v>11305.90004</v>
      </c>
      <c r="I124" s="358">
        <f>I125+I126+I127+I128</f>
        <v>29674.881679999999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107.26486</v>
      </c>
      <c r="G125" s="240">
        <v>4419.6539499999999</v>
      </c>
      <c r="H125" s="359">
        <f t="shared" ref="H125:H137" si="8">E125-G125</f>
        <v>8075.3460500000001</v>
      </c>
      <c r="I125" s="360">
        <v>4402.0555199999999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110.2659</v>
      </c>
      <c r="G126" s="240">
        <v>7313.8170200000004</v>
      </c>
      <c r="H126" s="359">
        <f t="shared" si="8"/>
        <v>3917.1829799999996</v>
      </c>
      <c r="I126" s="360">
        <v>7501.1578900000004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120.14595</v>
      </c>
      <c r="G127" s="240">
        <v>8390.0926999999992</v>
      </c>
      <c r="H127" s="359">
        <f t="shared" si="8"/>
        <v>297.90730000000076</v>
      </c>
      <c r="I127" s="360">
        <v>8634.3926900000006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97.126999999999995</v>
      </c>
      <c r="G128" s="240">
        <v>7626.53629</v>
      </c>
      <c r="H128" s="359">
        <f t="shared" si="8"/>
        <v>-984.53629000000001</v>
      </c>
      <c r="I128" s="360">
        <v>9137.2755799999995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0.39150000000000001</v>
      </c>
      <c r="G129" s="233">
        <v>6212.21191</v>
      </c>
      <c r="H129" s="361">
        <f t="shared" si="8"/>
        <v>-7.2119099999999889</v>
      </c>
      <c r="I129" s="362">
        <v>4311.4025000000001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0.39150000000000001</v>
      </c>
      <c r="G130" s="240">
        <v>6168.4282499999999</v>
      </c>
      <c r="H130" s="359">
        <f t="shared" si="8"/>
        <v>-463.42824999999993</v>
      </c>
      <c r="I130" s="360">
        <v>4295.2110300000004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0</v>
      </c>
      <c r="G131" s="240">
        <f>G129-G130</f>
        <v>43.783660000000054</v>
      </c>
      <c r="H131" s="359">
        <f t="shared" si="8"/>
        <v>456.21633999999995</v>
      </c>
      <c r="I131" s="360">
        <f>I129-I130</f>
        <v>16.191469999999754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145.14127999999999</v>
      </c>
      <c r="G132" s="257">
        <v>3458.6515100000001</v>
      </c>
      <c r="H132" s="363">
        <f t="shared" si="8"/>
        <v>3438.3484899999999</v>
      </c>
      <c r="I132" s="364">
        <v>3154.7323500000002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19.663430000000002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>
        <v>37.784999999999997</v>
      </c>
      <c r="G135" s="226">
        <v>240.465</v>
      </c>
      <c r="H135" s="230">
        <f t="shared" si="8"/>
        <v>9.5349999999999966</v>
      </c>
      <c r="I135" s="231">
        <v>130.196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230</v>
      </c>
      <c r="H136" s="234">
        <f t="shared" si="8"/>
        <v>-230</v>
      </c>
      <c r="I136" s="297">
        <v>161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2553.4120199999998</v>
      </c>
      <c r="G137" s="186">
        <f>G118+G122+G123+G133+G134+G135+G136</f>
        <v>84828.153549999988</v>
      </c>
      <c r="H137" s="200">
        <f t="shared" si="8"/>
        <v>47036.846450000012</v>
      </c>
      <c r="I137" s="198">
        <f>I118+I121+I122+I123+I133+I134+I135+I136</f>
        <v>86936.697029999996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24" t="s">
        <v>2</v>
      </c>
      <c r="D147" s="425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25</v>
      </c>
      <c r="F156" s="69" t="str">
        <f>G19</f>
        <v>LANDET KVANTUM T.O.M UKE 25</v>
      </c>
      <c r="G156" s="69" t="str">
        <f>I19</f>
        <v>RESTKVOTER</v>
      </c>
      <c r="H156" s="92" t="str">
        <f>J19</f>
        <v>LANDET KVANTUM T.O.M. UKE 25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26.524899999999999</v>
      </c>
      <c r="F157" s="183">
        <v>11034.94281</v>
      </c>
      <c r="G157" s="183">
        <f>D157-F157</f>
        <v>23536.05719</v>
      </c>
      <c r="H157" s="220">
        <v>11521.794379999999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/>
      <c r="F158" s="183">
        <v>19.353370000000002</v>
      </c>
      <c r="G158" s="183">
        <f>D158-F158</f>
        <v>80.646630000000002</v>
      </c>
      <c r="H158" s="220">
        <v>3.66418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26.524899999999999</v>
      </c>
      <c r="F160" s="185">
        <f>SUM(F157:F159)</f>
        <v>11054.296180000001</v>
      </c>
      <c r="G160" s="185">
        <f>D160-F160</f>
        <v>23650.703819999999</v>
      </c>
      <c r="H160" s="207">
        <f>SUM(H157:H159)</f>
        <v>11525.47856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29" t="s">
        <v>1</v>
      </c>
      <c r="C163" s="430"/>
      <c r="D163" s="430"/>
      <c r="E163" s="430"/>
      <c r="F163" s="430"/>
      <c r="G163" s="430"/>
      <c r="H163" s="430"/>
      <c r="I163" s="430"/>
      <c r="J163" s="430"/>
      <c r="K163" s="431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48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25</v>
      </c>
      <c r="G176" s="69" t="str">
        <f>G19</f>
        <v>LANDET KVANTUM T.O.M UKE 25</v>
      </c>
      <c r="H176" s="69" t="str">
        <f>I19</f>
        <v>RESTKVOTER</v>
      </c>
      <c r="I176" s="92" t="str">
        <f>J19</f>
        <v>LANDET KVANTUM T.O.M. UKE 25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171.18379999999999</v>
      </c>
      <c r="G177" s="227">
        <f t="shared" ref="G177:H177" si="10">G178+G179+G180+G181</f>
        <v>17590.5674</v>
      </c>
      <c r="H177" s="305">
        <f t="shared" si="10"/>
        <v>22237.432599999996</v>
      </c>
      <c r="I177" s="310">
        <f>I178+I179+I180+I181</f>
        <v>18984.613840000002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/>
      <c r="G178" s="288">
        <v>13731.35721</v>
      </c>
      <c r="H178" s="303">
        <f t="shared" ref="H178:H183" si="11">E178-G178</f>
        <v>11765.64279</v>
      </c>
      <c r="I178" s="308">
        <v>16001.346030000001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>
        <v>43.005600000000001</v>
      </c>
      <c r="G179" s="288">
        <v>1379.42543</v>
      </c>
      <c r="H179" s="303">
        <f t="shared" si="11"/>
        <v>5256.5745699999998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20.686</v>
      </c>
      <c r="G180" s="288">
        <v>1748.35536</v>
      </c>
      <c r="H180" s="303">
        <f t="shared" si="11"/>
        <v>44.644639999999981</v>
      </c>
      <c r="I180" s="308">
        <v>1147.7411500000001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107.4922</v>
      </c>
      <c r="G181" s="288">
        <v>731.42939999999999</v>
      </c>
      <c r="H181" s="303">
        <f t="shared" si="11"/>
        <v>5170.5706</v>
      </c>
      <c r="I181" s="308">
        <v>886.34780000000001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91.41534</v>
      </c>
      <c r="G182" s="289">
        <v>4689.0322399999995</v>
      </c>
      <c r="H182" s="307">
        <f t="shared" si="11"/>
        <v>810.96776000000045</v>
      </c>
      <c r="I182" s="312">
        <v>1670.9640199999999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22.909009999999999</v>
      </c>
      <c r="G183" s="227">
        <f>G184+G185</f>
        <v>1425.5997600000001</v>
      </c>
      <c r="H183" s="305">
        <f t="shared" si="11"/>
        <v>6574.4002399999999</v>
      </c>
      <c r="I183" s="310">
        <f>I184+I185</f>
        <v>1971.5938000000001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/>
      <c r="G184" s="288">
        <v>175.90554</v>
      </c>
      <c r="H184" s="303"/>
      <c r="I184" s="308">
        <v>874.90679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22.909009999999999</v>
      </c>
      <c r="G185" s="229">
        <v>1249.6942200000001</v>
      </c>
      <c r="H185" s="306"/>
      <c r="I185" s="311">
        <v>1096.6870100000001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0.64995000000000003</v>
      </c>
      <c r="G187" s="228">
        <v>25.505890000000001</v>
      </c>
      <c r="H187" s="304">
        <f>E187-G187</f>
        <v>-25.505890000000001</v>
      </c>
      <c r="I187" s="309">
        <v>23.428139999999999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286.15809999999999</v>
      </c>
      <c r="G188" s="186">
        <f>G177+G182+G183+G186+G187</f>
        <v>23731.073690000001</v>
      </c>
      <c r="H188" s="200">
        <f>H177+H182+H183+H186+H187</f>
        <v>29606.926309999995</v>
      </c>
      <c r="I188" s="198">
        <f>I177+I182+I183+I186+I187</f>
        <v>22651.060600000001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29" t="s">
        <v>1</v>
      </c>
      <c r="C193" s="430"/>
      <c r="D193" s="430"/>
      <c r="E193" s="430"/>
      <c r="F193" s="430"/>
      <c r="G193" s="430"/>
      <c r="H193" s="430"/>
      <c r="I193" s="430"/>
      <c r="J193" s="430"/>
      <c r="K193" s="431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24" t="s">
        <v>2</v>
      </c>
      <c r="D195" s="425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25</v>
      </c>
      <c r="F205" s="69" t="str">
        <f>G19</f>
        <v>LANDET KVANTUM T.O.M UKE 25</v>
      </c>
      <c r="G205" s="69" t="str">
        <f>I19</f>
        <v>RESTKVOTER</v>
      </c>
      <c r="H205" s="92" t="str">
        <f>J19</f>
        <v>LANDET KVANTUM T.O.M. UKE 25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5.4128699999999998</v>
      </c>
      <c r="F206" s="183">
        <v>425.76830999999999</v>
      </c>
      <c r="G206" s="183">
        <f>D206-F206</f>
        <v>674.23169000000007</v>
      </c>
      <c r="H206" s="220">
        <v>521.35550999999998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35.537100000000002</v>
      </c>
      <c r="F207" s="183">
        <v>1465.7872500000001</v>
      </c>
      <c r="G207" s="183">
        <f t="shared" ref="G207:G209" si="12">D207-F207</f>
        <v>2006.2127499999999</v>
      </c>
      <c r="H207" s="220">
        <v>2169.1911500000001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6.8000000000000005E-2</v>
      </c>
      <c r="F209" s="184">
        <v>3.1101299999999998</v>
      </c>
      <c r="G209" s="183">
        <f t="shared" si="12"/>
        <v>-3.1101299999999998</v>
      </c>
      <c r="H209" s="221">
        <v>0.36892999999999998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41.017969999999998</v>
      </c>
      <c r="F210" s="185">
        <f>SUM(F206:F209)</f>
        <v>1896.77583</v>
      </c>
      <c r="G210" s="185">
        <f>D210-F210</f>
        <v>2725.22417</v>
      </c>
      <c r="H210" s="207">
        <f>H206+H207+H208+H209</f>
        <v>2691.4347900000002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29" t="s">
        <v>1</v>
      </c>
      <c r="C221" s="430"/>
      <c r="D221" s="430"/>
      <c r="E221" s="430"/>
      <c r="F221" s="430"/>
      <c r="G221" s="430"/>
      <c r="H221" s="430"/>
      <c r="I221" s="430"/>
      <c r="J221" s="430"/>
      <c r="K221" s="431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24" t="s">
        <v>2</v>
      </c>
      <c r="D223" s="425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26" t="s">
        <v>8</v>
      </c>
      <c r="C229" s="427"/>
      <c r="D229" s="427"/>
      <c r="E229" s="427"/>
      <c r="F229" s="427"/>
      <c r="G229" s="427"/>
      <c r="H229" s="427"/>
      <c r="I229" s="427"/>
      <c r="J229" s="427"/>
      <c r="K229" s="428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25</v>
      </c>
      <c r="G231" s="401" t="str">
        <f>F205</f>
        <v>LANDET KVANTUM T.O.M UKE 25</v>
      </c>
      <c r="H231" s="401" t="s">
        <v>62</v>
      </c>
      <c r="I231" s="402" t="str">
        <f>H205</f>
        <v>LANDET KVANTUM T.O.M. UKE 25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56">
        <v>1650</v>
      </c>
      <c r="E232" s="459">
        <v>1650</v>
      </c>
      <c r="F232" s="419">
        <f>SUM(F233:F234)</f>
        <v>0</v>
      </c>
      <c r="G232" s="403">
        <f>SUM(G233:G234)</f>
        <v>1595.15535</v>
      </c>
      <c r="H232" s="453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57"/>
      <c r="E233" s="460"/>
      <c r="F233" s="420"/>
      <c r="G233" s="405">
        <v>1221.97955</v>
      </c>
      <c r="H233" s="454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58"/>
      <c r="E234" s="461"/>
      <c r="F234" s="406"/>
      <c r="G234" s="406">
        <v>373.17579999999998</v>
      </c>
      <c r="H234" s="455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56">
        <v>943</v>
      </c>
      <c r="E235" s="459">
        <v>1266</v>
      </c>
      <c r="F235" s="419">
        <f>SUM(F236:F237)</f>
        <v>59.651499999999999</v>
      </c>
      <c r="G235" s="403">
        <f>SUM(G236:G237)</f>
        <v>400.6816</v>
      </c>
      <c r="H235" s="453">
        <f>E235-G235</f>
        <v>865.3184</v>
      </c>
      <c r="I235" s="403">
        <f>SUM(I236:I237)</f>
        <v>711.0485000000001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57"/>
      <c r="E236" s="460"/>
      <c r="F236" s="420">
        <v>46.891500000000001</v>
      </c>
      <c r="G236" s="405">
        <v>286.85500000000002</v>
      </c>
      <c r="H236" s="454"/>
      <c r="I236" s="405">
        <v>594.09630000000004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58"/>
      <c r="E237" s="461"/>
      <c r="F237" s="406">
        <v>12.76</v>
      </c>
      <c r="G237" s="406">
        <v>113.8266</v>
      </c>
      <c r="H237" s="455"/>
      <c r="I237" s="414">
        <v>116.9522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56">
        <v>943</v>
      </c>
      <c r="E238" s="459">
        <v>1143</v>
      </c>
      <c r="F238" s="419">
        <f>SUM(F239:F240)</f>
        <v>0</v>
      </c>
      <c r="G238" s="403">
        <f>SUM(G239:G240)</f>
        <v>0</v>
      </c>
      <c r="H238" s="453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57"/>
      <c r="E239" s="460"/>
      <c r="F239" s="420"/>
      <c r="G239" s="405"/>
      <c r="H239" s="454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58"/>
      <c r="E240" s="461"/>
      <c r="F240" s="406"/>
      <c r="G240" s="406"/>
      <c r="H240" s="455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59.651499999999999</v>
      </c>
      <c r="G242" s="185">
        <f>G232+G235+G238+G241</f>
        <v>1995.8369499999999</v>
      </c>
      <c r="H242" s="408">
        <f>SUM(H232:H241)</f>
        <v>2063.1630500000001</v>
      </c>
      <c r="I242" s="416">
        <f>I232+I235+I238+I241</f>
        <v>2796.6755000000003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25
&amp;"-,Normal"&amp;11(iht. motatte landings- og sluttsedler fra fiskesalgslagene; alle tallstørrelser i hele tonn)&amp;R25.06.2019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UKE_25_2019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2019-06-25T08:50:02Z</dcterms:modified>
</cp:coreProperties>
</file>