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820" tabRatio="413"/>
  </bookViews>
  <sheets>
    <sheet name="UKE_16_2019" sheetId="1" r:id="rId1"/>
  </sheets>
  <definedNames>
    <definedName name="Z_14D440E4_F18A_4F78_9989_38C1B133222D_.wvu.Cols" localSheetId="0" hidden="1">UKE_16_2019!#REF!</definedName>
    <definedName name="Z_14D440E4_F18A_4F78_9989_38C1B133222D_.wvu.PrintArea" localSheetId="0" hidden="1">UKE_16_2019!$B$1:$M$246</definedName>
    <definedName name="Z_14D440E4_F18A_4F78_9989_38C1B133222D_.wvu.Rows" localSheetId="0" hidden="1">UKE_16_2019!$358:$1048576,UKE_16_2019!$247:$357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24" i="1" l="1"/>
  <c r="G124" i="1"/>
  <c r="G25" i="1"/>
  <c r="F25" i="1"/>
  <c r="G32" i="1"/>
  <c r="F32" i="1"/>
  <c r="J32" i="1" l="1"/>
  <c r="F36" i="1"/>
  <c r="G24" i="1" l="1"/>
  <c r="E176" i="1" l="1"/>
  <c r="E187" i="1" s="1"/>
  <c r="J31" i="1" l="1"/>
  <c r="F31" i="1" l="1"/>
  <c r="H39" i="1"/>
  <c r="E129" i="1" l="1"/>
  <c r="E24" i="1"/>
  <c r="E20" i="1"/>
  <c r="E31" i="1"/>
  <c r="E23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2" i="1" l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G23" i="1" s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<sst xmlns="http://schemas.openxmlformats.org/spreadsheetml/2006/main" count="255" uniqueCount="129">
  <si>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</si>
  <si>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</si>
  <si>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</si>
  <si>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</si>
  <si>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</si>
  <si>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</si>
  <si>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</si>
  <si>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</si>
  <si>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</si>
  <si>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</si>
  <si>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</si>
  <si>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</si>
  <si>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</si>
  <si>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</si>
  <si>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</si>
  <si>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</si>
  <si>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</si>
  <si>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</si>
  <si>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</si>
  <si>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</si>
  <si>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</si>
  <si>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</si>
  <si>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</si>
  <si>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</si>
  <si>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</si>
  <si>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</si>
  <si>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</si>
  <si>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</si>
  <si>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</si>
  <si>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</si>
  <si>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</si>
  <si>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</si>
  <si>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</si>
  <si>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</si>
  <si>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</si>
  <si>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</si>
  <si>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</si>
  <si>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</si>
  <si>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</si>
  <si>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</si>
  <si>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</si>
  <si>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</si>
  <si>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</si>
  <si>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</si>
  <si>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</si>
  <si>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</si>
  <si>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</si>
  <si>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</si>
  <si>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</si>
  <si>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</si>
  <si>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</si>
  <si>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</si>
  <si>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</si>
  <si>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</si>
  <si>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</si>
  <si>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</si>
  <si>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</si>
  <si>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</si>
  <si>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</si>
  <si>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</si>
  <si>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</si>
  <si>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</si>
  <si>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</si>
  <si>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</si>
  <si>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</si>
  <si>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</si>
  <si>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</si>
  <si>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</si>
  <si>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</si>
  <si>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</si>
  <si>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</si>
  <si>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</si>
  <si>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</si>
  <si>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</si>
  <si>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</si>
  <si>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</si>
  <si>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</si>
  <si>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</si>
  <si>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</si>
  <si>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</si>
  <si>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</si>
  <si>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</si>
  <si>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</si>
  <si>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</si>
  <si>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</si>
  <si>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</si>
  <si>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</si>
  <si>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</si>
  <si>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</si>
  <si>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</si>
  <si>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</si>
  <si>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</si>
  <si>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</si>
  <si>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</si>
  <si>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</si>
  <si>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</si>
  <si>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</si>
  <si>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</si>
  <si>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</si>
  <si>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</si>
  <si>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</si>
  <si>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</si>
  <si>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</si>
  <si>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</si>
  <si>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</si>
  <si>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</si>
  <si>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</si>
  <si>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</si>
  <si>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</si>
  <si>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</si>
  <si>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</si>
  <si>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</si>
  <si>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</si>
  <si>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</si>
  <si>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</si>
  <si>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</si>
  <si>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</si>
  <si>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</si>
  <si>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</si>
  <si>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</si>
  <si>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</si>
  <si>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</si>
  <si>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</si>
  <si>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LANDET KVANTUM UKE 16</t>
  </si>
  <si>
    <t>LANDET KVANTUM T.O.M UKE 16</t>
  </si>
  <si>
    <t>LANDET KVANTUM T.O.M. UKE 16 2018</t>
  </si>
  <si>
    <r>
      <t xml:space="preserve">2 </t>
    </r>
    <r>
      <rPr>
        <sz val="9"/>
        <color theme="1"/>
        <rFont val="Calibri"/>
        <family val="2"/>
      </rPr>
      <t>Registrert rekreasjonsfiske utgjør 41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</si>
  <si>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1590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</si>
  <si>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153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</si>
</sst>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5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F4" sqref="F4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24" t="s">
        <v>88</v>
      </c>
      <c r="C2" s="425"/>
      <c r="D2" s="425"/>
      <c r="E2" s="425"/>
      <c r="F2" s="425"/>
      <c r="G2" s="425"/>
      <c r="H2" s="425"/>
      <c r="I2" s="425"/>
      <c r="J2" s="425"/>
      <c r="K2" s="426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7"/>
      <c r="C7" s="428"/>
      <c r="D7" s="428"/>
      <c r="E7" s="428"/>
      <c r="F7" s="428"/>
      <c r="G7" s="428"/>
      <c r="H7" s="428"/>
      <c r="I7" s="428"/>
      <c r="J7" s="428"/>
      <c r="K7" s="429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0" t="s">
        <v>2</v>
      </c>
      <c r="D9" s="431"/>
      <c r="E9" s="430" t="s">
        <v>20</v>
      </c>
      <c r="F9" s="431"/>
      <c r="G9" s="430" t="s">
        <v>21</v>
      </c>
      <c r="H9" s="431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119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120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2" t="s">
        <v>8</v>
      </c>
      <c r="C17" s="433"/>
      <c r="D17" s="433"/>
      <c r="E17" s="433"/>
      <c r="F17" s="433"/>
      <c r="G17" s="433"/>
      <c r="H17" s="433"/>
      <c r="I17" s="433"/>
      <c r="J17" s="433"/>
      <c r="K17" s="434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75.539100000000005</v>
      </c>
      <c r="G20" s="328">
        <f>G21+G22</f>
        <v>34410.62556</v>
      </c>
      <c r="H20" s="328"/>
      <c r="I20" s="328">
        <f>I22+I21</f>
        <v>63868.37444</v>
      </c>
      <c r="J20" s="329">
        <f>J22+J21</f>
        <v>36616.276549999995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48.0306</v>
      </c>
      <c r="G21" s="330">
        <v>34237.197059999999</v>
      </c>
      <c r="H21" s="330"/>
      <c r="I21" s="330">
        <f>E21-G21</f>
        <v>63231.802940000001</v>
      </c>
      <c r="J21" s="331">
        <v>36391.732989999997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27.508500000000002</v>
      </c>
      <c r="G22" s="332">
        <v>173.42850000000001</v>
      </c>
      <c r="H22" s="332"/>
      <c r="I22" s="330">
        <f>E22-G22</f>
        <v>636.57150000000001</v>
      </c>
      <c r="J22" s="331">
        <v>224.54356000000001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4553.4678400000003</v>
      </c>
      <c r="G23" s="328">
        <f>G24+G30+G31</f>
        <v>155324.47215400002</v>
      </c>
      <c r="H23" s="328"/>
      <c r="I23" s="328">
        <f>I24+I30+I31</f>
        <v>48923.527845999997</v>
      </c>
      <c r="J23" s="329">
        <f>J24+J30+J31</f>
        <v>181003.11796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3974.7607500000004</v>
      </c>
      <c r="G24" s="334">
        <f>G25+G26+G27+G28</f>
        <v>127462.62317400001</v>
      </c>
      <c r="H24" s="334"/>
      <c r="I24" s="334">
        <f>I25+I26+I27+I28+I29</f>
        <v>31992.376825999996</v>
      </c>
      <c r="J24" s="335">
        <f>J25+J26+J27+J28+J29</f>
        <v>144652.82649000001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f>931.72586-60.991</f>
        <v>870.73486000000003</v>
      </c>
      <c r="G25" s="336">
        <f>38290.09376-98.201</f>
        <v>38191.892760000002</v>
      </c>
      <c r="H25" s="336"/>
      <c r="I25" s="336">
        <f>E25-G25+H25</f>
        <v>2739.1072399999975</v>
      </c>
      <c r="J25" s="337">
        <v>47294.592049999999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765.60128999999995</v>
      </c>
      <c r="G26" s="336">
        <v>35939.460709999999</v>
      </c>
      <c r="H26" s="336"/>
      <c r="I26" s="336">
        <f>E26-G26+H26</f>
        <v>3474.5392900000006</v>
      </c>
      <c r="J26" s="337">
        <v>42752.944089999997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932.45424000000003</v>
      </c>
      <c r="G27" s="336">
        <v>30354.379300000001</v>
      </c>
      <c r="H27" s="336"/>
      <c r="I27" s="336">
        <f>E27-G27+H27</f>
        <v>9919.6206999999995</v>
      </c>
      <c r="J27" s="337">
        <v>33542.31626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1405.97036</v>
      </c>
      <c r="G28" s="336">
        <v>22976.890404000002</v>
      </c>
      <c r="H28" s="336"/>
      <c r="I28" s="336">
        <f>E28-G28+H28</f>
        <v>2745.1095959999984</v>
      </c>
      <c r="J28" s="337">
        <v>21062.97409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0.40949999999999998</v>
      </c>
      <c r="G30" s="334">
        <v>12017.43959</v>
      </c>
      <c r="H30" s="336"/>
      <c r="I30" s="398">
        <f>E30-G30</f>
        <v>13323.56041</v>
      </c>
      <c r="J30" s="335">
        <v>12920.27075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578.29759000000001</v>
      </c>
      <c r="G31" s="334">
        <f>G32</f>
        <v>15844.409390000001</v>
      </c>
      <c r="H31" s="336"/>
      <c r="I31" s="334">
        <f>I32+I33</f>
        <v>3607.5906099999993</v>
      </c>
      <c r="J31" s="335">
        <f>J32</f>
        <v>23430.02072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684.29759-F36</f>
        <v>578.29759000000001</v>
      </c>
      <c r="G32" s="336">
        <f>17753.40939-G36</f>
        <v>15844.409390000001</v>
      </c>
      <c r="H32" s="336"/>
      <c r="I32" s="336">
        <f>E32-G32+H32</f>
        <v>1767.5906099999993</v>
      </c>
      <c r="J32" s="337">
        <f>27723.02072-J36</f>
        <v>23430.02072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162.21520000000001</v>
      </c>
      <c r="G34" s="341">
        <v>2087.9526959999998</v>
      </c>
      <c r="H34" s="341"/>
      <c r="I34" s="370">
        <f t="shared" si="0"/>
        <v>912.04730400000017</v>
      </c>
      <c r="J34" s="371">
        <v>2769.8337499999998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2.1</v>
      </c>
      <c r="G35" s="341">
        <v>438.86572000000001</v>
      </c>
      <c r="H35" s="320"/>
      <c r="I35" s="370">
        <f t="shared" si="0"/>
        <v>354.13427999999999</v>
      </c>
      <c r="J35" s="390">
        <v>439.1515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G36-1803</f>
        <v>106</v>
      </c>
      <c r="G36" s="320">
        <v>1909</v>
      </c>
      <c r="H36" s="369"/>
      <c r="I36" s="370">
        <f t="shared" si="0"/>
        <v>1091</v>
      </c>
      <c r="J36" s="390">
        <v>4293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111.90081000000001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/>
      <c r="G38" s="320">
        <v>77</v>
      </c>
      <c r="H38" s="320"/>
      <c r="I38" s="370">
        <f t="shared" si="0"/>
        <v>-77</v>
      </c>
      <c r="J38" s="390">
        <v>278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5011.2229500000003</v>
      </c>
      <c r="G39" s="197">
        <f>G20+G23+G34+G35+G36+G37+G38</f>
        <v>201247.91613000003</v>
      </c>
      <c r="H39" s="197">
        <f>H25+H26+H27+H28+H32</f>
        <v>0</v>
      </c>
      <c r="I39" s="302">
        <f>I20+I23+I34+I35+I36+I37+I38</f>
        <v>115072.08387</v>
      </c>
      <c r="J39" s="198">
        <f>J20+J23+J34+J35+J36+J37+J38</f>
        <v>232399.37976000001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127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27" t="s">
        <v>1</v>
      </c>
      <c r="C46" s="428"/>
      <c r="D46" s="428"/>
      <c r="E46" s="428"/>
      <c r="F46" s="428"/>
      <c r="G46" s="428"/>
      <c r="H46" s="428"/>
      <c r="I46" s="428"/>
      <c r="J46" s="428"/>
      <c r="K46" s="429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9" t="s">
        <v>2</v>
      </c>
      <c r="D48" s="420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32" t="s">
        <v>8</v>
      </c>
      <c r="C54" s="433"/>
      <c r="D54" s="433"/>
      <c r="E54" s="433"/>
      <c r="F54" s="433"/>
      <c r="G54" s="433"/>
      <c r="H54" s="433"/>
      <c r="I54" s="433"/>
      <c r="J54" s="433"/>
      <c r="K54" s="434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16</v>
      </c>
      <c r="F55" s="194" t="str">
        <f>G19</f>
        <v>LANDET KVANTUM T.O.M UKE 16</v>
      </c>
      <c r="G55" s="194" t="str">
        <f>I19</f>
        <v>RESTKVOTER</v>
      </c>
      <c r="H55" s="195" t="str">
        <f>J19</f>
        <v>LANDET KVANTUM T.O.M. UKE 16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41">
        <v>5376</v>
      </c>
      <c r="E56" s="382">
        <v>2.9995699999999998</v>
      </c>
      <c r="F56" s="347">
        <v>237.88278</v>
      </c>
      <c r="G56" s="443">
        <f>D56-F56-F57</f>
        <v>4786.93631</v>
      </c>
      <c r="H56" s="380">
        <v>184.09675999999999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42"/>
      <c r="E57" s="373"/>
      <c r="F57" s="387">
        <v>351.18090999999998</v>
      </c>
      <c r="G57" s="444"/>
      <c r="H57" s="349">
        <v>453.51465000000002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2">
        <v>200</v>
      </c>
      <c r="E58" s="383"/>
      <c r="F58" s="389">
        <v>33.980040000000002</v>
      </c>
      <c r="G58" s="393">
        <f>D58-F58</f>
        <v>166.01996</v>
      </c>
      <c r="H58" s="301">
        <v>29.368590000000001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3.8951000000000002</v>
      </c>
      <c r="F59" s="347">
        <f>F60+F61+F62</f>
        <v>33.22016</v>
      </c>
      <c r="G59" s="387">
        <f>D59-F59</f>
        <v>8029.7798400000001</v>
      </c>
      <c r="H59" s="350">
        <f>H60+H61+H62</f>
        <v>58.631039999999999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0.88370000000000004</v>
      </c>
      <c r="F60" s="359">
        <v>4.2930599999999997</v>
      </c>
      <c r="G60" s="359"/>
      <c r="H60" s="360">
        <v>17.426400000000001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3.0114000000000001</v>
      </c>
      <c r="F61" s="359">
        <v>19.586300000000001</v>
      </c>
      <c r="G61" s="359"/>
      <c r="H61" s="360">
        <v>30.546250000000001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/>
      <c r="F62" s="376">
        <v>9.3407999999999998</v>
      </c>
      <c r="G62" s="376"/>
      <c r="H62" s="381">
        <v>10.658390000000001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6.8946699999999996</v>
      </c>
      <c r="F65" s="200">
        <f>F56+F57+F58+F59+F63+F64</f>
        <v>656.32823999999994</v>
      </c>
      <c r="G65" s="200">
        <f>D65-F65</f>
        <v>13098.671759999999</v>
      </c>
      <c r="H65" s="208">
        <f>H56+H57+H58+H59+H63+H64</f>
        <v>725.61104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40" t="s">
        <v>102</v>
      </c>
      <c r="D66" s="440"/>
      <c r="E66" s="440"/>
      <c r="F66" s="440"/>
      <c r="G66" s="440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27" t="s">
        <v>1</v>
      </c>
      <c r="C71" s="428"/>
      <c r="D71" s="428"/>
      <c r="E71" s="428"/>
      <c r="F71" s="428"/>
      <c r="G71" s="428"/>
      <c r="H71" s="428"/>
      <c r="I71" s="428"/>
      <c r="J71" s="428"/>
      <c r="K71" s="429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30" t="s">
        <v>2</v>
      </c>
      <c r="D73" s="431"/>
      <c r="E73" s="430" t="s">
        <v>20</v>
      </c>
      <c r="F73" s="435"/>
      <c r="G73" s="430" t="s">
        <v>21</v>
      </c>
      <c r="H73" s="431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119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121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39"/>
      <c r="D79" s="439"/>
      <c r="E79" s="439"/>
      <c r="F79" s="439"/>
      <c r="G79" s="439"/>
      <c r="H79" s="439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39"/>
      <c r="D80" s="439"/>
      <c r="E80" s="439"/>
      <c r="F80" s="439"/>
      <c r="G80" s="439"/>
      <c r="H80" s="439"/>
      <c r="I80" s="256"/>
      <c r="J80" s="256"/>
      <c r="K80" s="253"/>
      <c r="L80" s="256"/>
      <c r="M80" s="118"/>
    </row>
    <row r="81" spans="1:13" ht="14.1" customHeight="1" x14ac:dyDescent="0.25">
      <c r="B81" s="436" t="s">
        <v>8</v>
      </c>
      <c r="C81" s="437"/>
      <c r="D81" s="437"/>
      <c r="E81" s="437"/>
      <c r="F81" s="437"/>
      <c r="G81" s="437"/>
      <c r="H81" s="437"/>
      <c r="I81" s="437"/>
      <c r="J81" s="437"/>
      <c r="K81" s="438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16</v>
      </c>
      <c r="G83" s="194" t="str">
        <f>G19</f>
        <v>LANDET KVANTUM T.O.M UKE 16</v>
      </c>
      <c r="H83" s="194" t="str">
        <f>I19</f>
        <v>RESTKVOTER</v>
      </c>
      <c r="I83" s="195" t="str">
        <f>J19</f>
        <v>LANDET KVANTUM T.O.M. UKE 16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312.35903999999999</v>
      </c>
      <c r="G84" s="328">
        <f>G85+G86</f>
        <v>21089.033029999999</v>
      </c>
      <c r="H84" s="328">
        <f>H85+H86</f>
        <v>14092.966970000001</v>
      </c>
      <c r="I84" s="329">
        <f>I85+I86</f>
        <v>25626.76915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191.61604</v>
      </c>
      <c r="G85" s="330">
        <v>20808.988229999999</v>
      </c>
      <c r="H85" s="330">
        <f>E85-G85</f>
        <v>13548.011770000001</v>
      </c>
      <c r="I85" s="331">
        <v>25260.63625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120.74299999999999</v>
      </c>
      <c r="G86" s="332">
        <v>280.04480000000001</v>
      </c>
      <c r="H86" s="332">
        <f>E86-G86</f>
        <v>544.95519999999999</v>
      </c>
      <c r="I86" s="333">
        <v>366.13290000000001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409.46476999999993</v>
      </c>
      <c r="G87" s="328">
        <f t="shared" si="2"/>
        <v>17950.062169999997</v>
      </c>
      <c r="H87" s="328">
        <f>H88+H93+H94</f>
        <v>42466.937830000003</v>
      </c>
      <c r="I87" s="329">
        <f t="shared" si="2"/>
        <v>19030.4234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385.57697999999993</v>
      </c>
      <c r="G88" s="334">
        <f t="shared" si="4"/>
        <v>11794.186149999998</v>
      </c>
      <c r="H88" s="334">
        <f>H89+H90+H91+H92</f>
        <v>36578.813849999999</v>
      </c>
      <c r="I88" s="335">
        <f t="shared" si="4"/>
        <v>13037.844929999999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47.676049999999996</v>
      </c>
      <c r="G89" s="336">
        <v>2659.2386700000002</v>
      </c>
      <c r="H89" s="336">
        <f t="shared" ref="H89:H97" si="5">E89-G89</f>
        <v>11063.761329999999</v>
      </c>
      <c r="I89" s="337">
        <v>3583.1293700000001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96.990660000000005</v>
      </c>
      <c r="G90" s="336">
        <v>4379.0934399999996</v>
      </c>
      <c r="H90" s="336">
        <f t="shared" si="5"/>
        <v>8972.9065599999994</v>
      </c>
      <c r="I90" s="337">
        <v>4944.6455400000004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182.35464999999999</v>
      </c>
      <c r="G91" s="336">
        <v>4027.0743400000001</v>
      </c>
      <c r="H91" s="336">
        <f t="shared" si="5"/>
        <v>9690.9256600000008</v>
      </c>
      <c r="I91" s="337">
        <v>3618.0881599999998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58.555619999999998</v>
      </c>
      <c r="G92" s="336">
        <v>728.77970000000005</v>
      </c>
      <c r="H92" s="336">
        <f t="shared" si="5"/>
        <v>6851.2203</v>
      </c>
      <c r="I92" s="337">
        <v>891.98185999999998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2.7412000000000001</v>
      </c>
      <c r="G93" s="334">
        <v>5450.0798999999997</v>
      </c>
      <c r="H93" s="334">
        <f t="shared" si="5"/>
        <v>4640.9201000000003</v>
      </c>
      <c r="I93" s="335">
        <v>4940.8125899999995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21.14659</v>
      </c>
      <c r="G94" s="345">
        <v>705.79611999999997</v>
      </c>
      <c r="H94" s="345">
        <f t="shared" si="5"/>
        <v>1247.20388</v>
      </c>
      <c r="I94" s="346">
        <v>1051.7658799999999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2">
        <v>313</v>
      </c>
      <c r="E95" s="392">
        <v>313</v>
      </c>
      <c r="F95" s="341"/>
      <c r="G95" s="341">
        <v>17.80254</v>
      </c>
      <c r="H95" s="341">
        <f t="shared" si="5"/>
        <v>295.19745999999998</v>
      </c>
      <c r="I95" s="342">
        <v>11.92878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1.3406100000000001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>
        <v>1</v>
      </c>
      <c r="G97" s="320">
        <v>28</v>
      </c>
      <c r="H97" s="320">
        <f t="shared" si="5"/>
        <v>-28</v>
      </c>
      <c r="I97" s="323">
        <v>97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1">
        <f t="shared" ref="F98:G98" si="6">F84+F87+F95+F96+F97</f>
        <v>724.16441999999984</v>
      </c>
      <c r="G98" s="391">
        <f t="shared" si="6"/>
        <v>39384.897739999993</v>
      </c>
      <c r="H98" s="222">
        <f>H84+H87+H95+H96+H97</f>
        <v>56827.102260000007</v>
      </c>
      <c r="I98" s="198">
        <f>I84+I87+I95+I96+I97</f>
        <v>45066.121330000002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126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27" t="s">
        <v>1</v>
      </c>
      <c r="C104" s="428"/>
      <c r="D104" s="428"/>
      <c r="E104" s="428"/>
      <c r="F104" s="428"/>
      <c r="G104" s="428"/>
      <c r="H104" s="428"/>
      <c r="I104" s="428"/>
      <c r="J104" s="428"/>
      <c r="K104" s="429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30" t="s">
        <v>2</v>
      </c>
      <c r="D106" s="431"/>
      <c r="E106" s="430" t="s">
        <v>20</v>
      </c>
      <c r="F106" s="431"/>
      <c r="G106" s="430" t="s">
        <v>21</v>
      </c>
      <c r="H106" s="431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397"/>
      <c r="D110" s="395"/>
      <c r="E110" s="395" t="s">
        <v>79</v>
      </c>
      <c r="F110" s="169">
        <v>3882</v>
      </c>
      <c r="G110" s="11"/>
      <c r="H110" s="397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396" t="s">
        <v>7</v>
      </c>
      <c r="F111" s="170">
        <f>F107+F108+F109+F110</f>
        <v>134000</v>
      </c>
      <c r="G111" s="121" t="s">
        <v>6</v>
      </c>
      <c r="H111" s="394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32" t="s">
        <v>8</v>
      </c>
      <c r="C114" s="433"/>
      <c r="D114" s="433"/>
      <c r="E114" s="433"/>
      <c r="F114" s="433"/>
      <c r="G114" s="433"/>
      <c r="H114" s="433"/>
      <c r="I114" s="433"/>
      <c r="J114" s="433"/>
      <c r="K114" s="434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16</v>
      </c>
      <c r="G116" s="194" t="str">
        <f>G19</f>
        <v>LANDET KVANTUM T.O.M UKE 16</v>
      </c>
      <c r="H116" s="194" t="str">
        <f>I19</f>
        <v>RESTKVOTER</v>
      </c>
      <c r="I116" s="195" t="str">
        <f>J19</f>
        <v>LANDET KVANTUM T.O.M. UKE 16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353.54381999999998</v>
      </c>
      <c r="G117" s="232">
        <f t="shared" si="7"/>
        <v>23774.539750000004</v>
      </c>
      <c r="H117" s="347">
        <f t="shared" si="7"/>
        <v>21733.460249999996</v>
      </c>
      <c r="I117" s="350">
        <f t="shared" si="7"/>
        <v>24481.838169999999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36.268169999999998</v>
      </c>
      <c r="G118" s="244">
        <v>19234.004410000001</v>
      </c>
      <c r="H118" s="351">
        <f>E118-G118</f>
        <v>16499.995589999999</v>
      </c>
      <c r="I118" s="352">
        <v>19405.029409999999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317.27564999999998</v>
      </c>
      <c r="G119" s="244">
        <v>4540.5353400000004</v>
      </c>
      <c r="H119" s="351">
        <f>E119-G119</f>
        <v>4733.4646599999996</v>
      </c>
      <c r="I119" s="352">
        <v>5076.8087599999999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>
        <v>103.31748</v>
      </c>
      <c r="G121" s="295">
        <v>1720.6319599999999</v>
      </c>
      <c r="H121" s="298">
        <f>E121-G121</f>
        <v>30099.368040000001</v>
      </c>
      <c r="I121" s="300">
        <v>1262.13167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497.82485000000003</v>
      </c>
      <c r="G122" s="226">
        <f>G131+G128+G123</f>
        <v>28264.727850000003</v>
      </c>
      <c r="H122" s="355">
        <f>H123+H128+H131</f>
        <v>23893.272150000001</v>
      </c>
      <c r="I122" s="356">
        <f>I123+I128+I131</f>
        <v>29875.114950000003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433.60867999999999</v>
      </c>
      <c r="G123" s="377">
        <f>G124+G125+G127+G126</f>
        <v>19842.778300000002</v>
      </c>
      <c r="H123" s="357">
        <f>H124+H125+H126+H127</f>
        <v>19213.221699999998</v>
      </c>
      <c r="I123" s="358">
        <f>I124+I125+I126+I127</f>
        <v>23076.999170000003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f>39.43925-2.63655</f>
        <v>36.802700000000002</v>
      </c>
      <c r="G124" s="240">
        <f>3740.4393-8.1474</f>
        <v>3732.2919000000002</v>
      </c>
      <c r="H124" s="359">
        <f t="shared" ref="H124:H136" si="8">E124-G124</f>
        <v>8762.7080999999998</v>
      </c>
      <c r="I124" s="360">
        <v>3856.1538099999998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143.03213</v>
      </c>
      <c r="G125" s="240">
        <v>6274.6078100000004</v>
      </c>
      <c r="H125" s="359">
        <f t="shared" si="8"/>
        <v>4956.3921899999996</v>
      </c>
      <c r="I125" s="360">
        <v>6387.2030400000003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26.26135</v>
      </c>
      <c r="G126" s="240">
        <v>5647.7858699999997</v>
      </c>
      <c r="H126" s="359">
        <f t="shared" si="8"/>
        <v>3040.2141300000003</v>
      </c>
      <c r="I126" s="360">
        <v>6775.2035900000001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227.51249999999999</v>
      </c>
      <c r="G127" s="240">
        <v>4188.0927199999996</v>
      </c>
      <c r="H127" s="359">
        <f t="shared" si="8"/>
        <v>2453.9072800000004</v>
      </c>
      <c r="I127" s="360">
        <v>6058.4387299999999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12.1716</v>
      </c>
      <c r="G128" s="233">
        <v>6000.49676</v>
      </c>
      <c r="H128" s="361">
        <f t="shared" si="8"/>
        <v>204.50324000000001</v>
      </c>
      <c r="I128" s="362">
        <v>4290.9202699999996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12.1716</v>
      </c>
      <c r="G129" s="240">
        <v>5972.1846999999998</v>
      </c>
      <c r="H129" s="359">
        <f t="shared" si="8"/>
        <v>-267.18469999999979</v>
      </c>
      <c r="I129" s="360">
        <v>4279.4630200000001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0</v>
      </c>
      <c r="G130" s="240">
        <f>G128-G129</f>
        <v>28.312060000000201</v>
      </c>
      <c r="H130" s="359">
        <f t="shared" si="8"/>
        <v>471.6879399999998</v>
      </c>
      <c r="I130" s="360">
        <f>I128-I129</f>
        <v>11.457249999999476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52.04457</v>
      </c>
      <c r="G131" s="257">
        <v>2421.4527899999998</v>
      </c>
      <c r="H131" s="363">
        <f t="shared" si="8"/>
        <v>4475.5472100000006</v>
      </c>
      <c r="I131" s="364">
        <v>2507.19551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/>
      <c r="G132" s="226">
        <v>11.9689</v>
      </c>
      <c r="H132" s="378">
        <f t="shared" si="8"/>
        <v>117.0311</v>
      </c>
      <c r="I132" s="379">
        <v>12.06175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3.5327500000000001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>
        <v>1</v>
      </c>
      <c r="G135" s="225">
        <v>430</v>
      </c>
      <c r="H135" s="234">
        <f t="shared" si="8"/>
        <v>-430</v>
      </c>
      <c r="I135" s="297">
        <v>154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959.21889999999996</v>
      </c>
      <c r="G136" s="186">
        <f>G117+G121+G122+G132+G133+G134+G135</f>
        <v>56223.068460000002</v>
      </c>
      <c r="H136" s="200">
        <f t="shared" si="8"/>
        <v>75641.93153999999</v>
      </c>
      <c r="I136" s="198">
        <f>I117+I120+I121+I122+I132+I133+I134+I135</f>
        <v>57833.378540000005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9" t="s">
        <v>2</v>
      </c>
      <c r="D146" s="420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16</v>
      </c>
      <c r="F155" s="69" t="str">
        <f>G19</f>
        <v>LANDET KVANTUM T.O.M UKE 16</v>
      </c>
      <c r="G155" s="69" t="str">
        <f>I19</f>
        <v>RESTKVOTER</v>
      </c>
      <c r="H155" s="92" t="str">
        <f>J19</f>
        <v>LANDET KVANTUM T.O.M. UKE 16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25.6418</v>
      </c>
      <c r="F156" s="183">
        <v>2575.0803999999998</v>
      </c>
      <c r="G156" s="183">
        <f>D156-F156</f>
        <v>31995.919600000001</v>
      </c>
      <c r="H156" s="220">
        <v>1557.3372099999999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/>
      <c r="F157" s="183">
        <v>6.9429999999999996</v>
      </c>
      <c r="G157" s="183">
        <f>D157-F157</f>
        <v>93.057000000000002</v>
      </c>
      <c r="H157" s="220">
        <v>1.2461800000000001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25.6418</v>
      </c>
      <c r="F159" s="185">
        <f>SUM(F156:F158)</f>
        <v>2582.0234</v>
      </c>
      <c r="G159" s="185">
        <f>D159-F159</f>
        <v>32122.976600000002</v>
      </c>
      <c r="H159" s="207">
        <f>SUM(H156:H158)</f>
        <v>1558.58339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16" t="s">
        <v>1</v>
      </c>
      <c r="C162" s="417"/>
      <c r="D162" s="417"/>
      <c r="E162" s="417"/>
      <c r="F162" s="417"/>
      <c r="G162" s="417"/>
      <c r="H162" s="417"/>
      <c r="I162" s="417"/>
      <c r="J162" s="417"/>
      <c r="K162" s="418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9" t="s">
        <v>2</v>
      </c>
      <c r="D164" s="420"/>
      <c r="E164" s="419" t="s">
        <v>53</v>
      </c>
      <c r="F164" s="420"/>
      <c r="G164" s="419" t="s">
        <v>54</v>
      </c>
      <c r="H164" s="420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21" t="s">
        <v>8</v>
      </c>
      <c r="C173" s="422"/>
      <c r="D173" s="422"/>
      <c r="E173" s="422"/>
      <c r="F173" s="422"/>
      <c r="G173" s="422"/>
      <c r="H173" s="422"/>
      <c r="I173" s="422"/>
      <c r="J173" s="422"/>
      <c r="K173" s="423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63.75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16</v>
      </c>
      <c r="G175" s="69" t="str">
        <f>G19</f>
        <v>LANDET KVANTUM T.O.M UKE 16</v>
      </c>
      <c r="H175" s="69" t="str">
        <f>I19</f>
        <v>RESTKVOTER</v>
      </c>
      <c r="I175" s="92" t="str">
        <f>J19</f>
        <v>LANDET KVANTUM T.O.M. UKE 16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34489</v>
      </c>
      <c r="E176" s="227">
        <f>E177+E178+E179+E180</f>
        <v>39828</v>
      </c>
      <c r="F176" s="227">
        <f>F177+F178+F179+F180</f>
        <v>6.2873999999999999</v>
      </c>
      <c r="G176" s="227">
        <f t="shared" ref="G176:H176" si="10">G177+G178+G179+G180</f>
        <v>6574.1325900000002</v>
      </c>
      <c r="H176" s="305">
        <f t="shared" si="10"/>
        <v>33253.867409999999</v>
      </c>
      <c r="I176" s="310">
        <f>I177+I178+I179+I180</f>
        <v>13727.406830000002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21527</v>
      </c>
      <c r="E177" s="288">
        <v>25497</v>
      </c>
      <c r="F177" s="288"/>
      <c r="G177" s="288">
        <v>4916.0803999999998</v>
      </c>
      <c r="H177" s="303">
        <f t="shared" ref="H177:H182" si="11">E177-G177</f>
        <v>20580.919600000001</v>
      </c>
      <c r="I177" s="308">
        <v>12590.996940000001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5603</v>
      </c>
      <c r="E178" s="288">
        <v>6636</v>
      </c>
      <c r="F178" s="288"/>
      <c r="G178" s="288">
        <v>624.23595</v>
      </c>
      <c r="H178" s="303">
        <f t="shared" si="11"/>
        <v>6011.7640499999998</v>
      </c>
      <c r="I178" s="308">
        <v>477.17430000000002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1693</v>
      </c>
      <c r="E179" s="288">
        <v>1793</v>
      </c>
      <c r="F179" s="288">
        <v>6.2873999999999999</v>
      </c>
      <c r="G179" s="288">
        <v>960.49603999999999</v>
      </c>
      <c r="H179" s="303">
        <f t="shared" si="11"/>
        <v>832.50396000000001</v>
      </c>
      <c r="I179" s="308">
        <v>582.90719000000001</v>
      </c>
      <c r="J179" s="80"/>
      <c r="K179" s="57"/>
      <c r="L179" s="192"/>
      <c r="M179" s="192"/>
    </row>
    <row r="180" spans="1:13" ht="14.25" customHeight="1" thickBot="1" x14ac:dyDescent="0.3">
      <c r="B180" s="49"/>
      <c r="C180" s="412" t="s">
        <v>46</v>
      </c>
      <c r="D180" s="288">
        <v>5666</v>
      </c>
      <c r="E180" s="288">
        <v>5902</v>
      </c>
      <c r="F180" s="288"/>
      <c r="G180" s="288">
        <v>73.3202</v>
      </c>
      <c r="H180" s="303">
        <f t="shared" si="11"/>
        <v>5828.6797999999999</v>
      </c>
      <c r="I180" s="308">
        <v>76.328400000000002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59.804600000000001</v>
      </c>
      <c r="G181" s="289">
        <v>480.18936000000002</v>
      </c>
      <c r="H181" s="307">
        <f t="shared" si="11"/>
        <v>5019.8106399999997</v>
      </c>
      <c r="I181" s="312">
        <v>170.71328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7.2696199999999997</v>
      </c>
      <c r="G182" s="227">
        <f>G183+G184</f>
        <v>1109.9165599999999</v>
      </c>
      <c r="H182" s="305">
        <f t="shared" si="11"/>
        <v>6890.0834400000003</v>
      </c>
      <c r="I182" s="310">
        <f>I183+I184</f>
        <v>1626.8083999999999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/>
      <c r="G183" s="288">
        <v>159.72981999999999</v>
      </c>
      <c r="H183" s="303"/>
      <c r="I183" s="308">
        <v>850.22119999999995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7.2696199999999997</v>
      </c>
      <c r="G184" s="229">
        <v>950.18673999999999</v>
      </c>
      <c r="H184" s="306"/>
      <c r="I184" s="311">
        <v>776.58720000000005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0.34320000000000001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0.14993000000000001</v>
      </c>
      <c r="G186" s="228">
        <v>20.68994</v>
      </c>
      <c r="H186" s="304">
        <f>E186-G186</f>
        <v>-20.68994</v>
      </c>
      <c r="I186" s="309">
        <v>20.060099999999998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47999</v>
      </c>
      <c r="E187" s="186">
        <f>E176+E181+E182+E185</f>
        <v>53338</v>
      </c>
      <c r="F187" s="186">
        <f>F176+F181+F182+F185+F186</f>
        <v>73.51155</v>
      </c>
      <c r="G187" s="186">
        <f>G176+G181+G182+G185+G186</f>
        <v>8185.1716000000006</v>
      </c>
      <c r="H187" s="200">
        <f>H176+H181+H182+H185+H186</f>
        <v>45152.828400000006</v>
      </c>
      <c r="I187" s="198">
        <f>I176+I181+I182+I185+I186</f>
        <v>15545.331810000001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1" t="s">
        <v>122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16" t="s">
        <v>1</v>
      </c>
      <c r="C192" s="417"/>
      <c r="D192" s="417"/>
      <c r="E192" s="417"/>
      <c r="F192" s="417"/>
      <c r="G192" s="417"/>
      <c r="H192" s="417"/>
      <c r="I192" s="417"/>
      <c r="J192" s="417"/>
      <c r="K192" s="418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9" t="s">
        <v>2</v>
      </c>
      <c r="D194" s="420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21" t="s">
        <v>8</v>
      </c>
      <c r="C202" s="422"/>
      <c r="D202" s="422"/>
      <c r="E202" s="422"/>
      <c r="F202" s="422"/>
      <c r="G202" s="422"/>
      <c r="H202" s="422"/>
      <c r="I202" s="422"/>
      <c r="J202" s="422"/>
      <c r="K202" s="423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16</v>
      </c>
      <c r="F204" s="69" t="str">
        <f>G19</f>
        <v>LANDET KVANTUM T.O.M UKE 16</v>
      </c>
      <c r="G204" s="69" t="str">
        <f>I19</f>
        <v>RESTKVOTER</v>
      </c>
      <c r="H204" s="92" t="str">
        <f>J19</f>
        <v>LANDET KVANTUM T.O.M. UKE 16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1.85361</v>
      </c>
      <c r="F205" s="183">
        <v>188.04991000000001</v>
      </c>
      <c r="G205" s="183">
        <f>D205-F205</f>
        <v>911.95009000000005</v>
      </c>
      <c r="H205" s="220">
        <v>310.89985000000001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1.49135</v>
      </c>
      <c r="F206" s="183">
        <v>865.40715999999998</v>
      </c>
      <c r="G206" s="183">
        <f t="shared" ref="G206:G208" si="12">D206-F206</f>
        <v>2606.5928400000003</v>
      </c>
      <c r="H206" s="220">
        <v>1524.7775200000001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8.6870000000000003E-2</v>
      </c>
      <c r="G208" s="183">
        <f t="shared" si="12"/>
        <v>-8.6870000000000003E-2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3.3449599999999999</v>
      </c>
      <c r="F209" s="185">
        <f>SUM(F205:F208)</f>
        <v>1055.10302</v>
      </c>
      <c r="G209" s="185">
        <f>D209-F209</f>
        <v>3566.89698</v>
      </c>
      <c r="H209" s="207">
        <f>H205+H206+H207+H208</f>
        <v>1836.2007000000001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16" t="s">
        <v>1</v>
      </c>
      <c r="C220" s="417"/>
      <c r="D220" s="417"/>
      <c r="E220" s="417"/>
      <c r="F220" s="417"/>
      <c r="G220" s="417"/>
      <c r="H220" s="417"/>
      <c r="I220" s="417"/>
      <c r="J220" s="417"/>
      <c r="K220" s="418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9" t="s">
        <v>97</v>
      </c>
      <c r="D222" s="420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0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21" t="s">
        <v>8</v>
      </c>
      <c r="C229" s="422"/>
      <c r="D229" s="422"/>
      <c r="E229" s="422"/>
      <c r="F229" s="422"/>
      <c r="G229" s="422"/>
      <c r="H229" s="422"/>
      <c r="I229" s="422"/>
      <c r="J229" s="422"/>
      <c r="K229" s="423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399" t="s">
        <v>90</v>
      </c>
      <c r="D231" s="400" t="s">
        <v>91</v>
      </c>
      <c r="E231" s="401" t="str">
        <f>E204</f>
        <v>LANDET KVANTUM UKE 16</v>
      </c>
      <c r="F231" s="401" t="str">
        <f>F204</f>
        <v>LANDET KVANTUM T.O.M UKE 16</v>
      </c>
      <c r="G231" s="401" t="s">
        <v>62</v>
      </c>
      <c r="H231" s="402" t="str">
        <f>H204</f>
        <v>LANDET KVANTUM T.O.M. UKE 16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13">
        <v>1708</v>
      </c>
      <c r="E232" s="403">
        <f>SUM(E233:E234)</f>
        <v>32.634500000000003</v>
      </c>
      <c r="F232" s="403">
        <f>SUM(F233:F234)</f>
        <v>1436.6050500000001</v>
      </c>
      <c r="G232" s="413">
        <f>D232-F232</f>
        <v>271.39494999999988</v>
      </c>
      <c r="H232" s="403">
        <f>SUM(H233:H234)</f>
        <v>1982.3509999999999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4" t="s">
        <v>80</v>
      </c>
      <c r="D233" s="414"/>
      <c r="E233" s="405">
        <v>22.422499999999999</v>
      </c>
      <c r="F233" s="405">
        <v>1116.9105500000001</v>
      </c>
      <c r="G233" s="414"/>
      <c r="H233" s="405">
        <v>1558.9929999999999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4" t="s">
        <v>81</v>
      </c>
      <c r="D234" s="415"/>
      <c r="E234" s="406">
        <v>10.212</v>
      </c>
      <c r="F234" s="406">
        <v>319.69450000000001</v>
      </c>
      <c r="G234" s="415"/>
      <c r="H234" s="406">
        <v>423.358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13">
        <v>855</v>
      </c>
      <c r="E235" s="403">
        <f>SUM(E236:E237)</f>
        <v>0</v>
      </c>
      <c r="F235" s="403">
        <f>SUM(F236:F237)</f>
        <v>0</v>
      </c>
      <c r="G235" s="413">
        <f>D235-F235</f>
        <v>855</v>
      </c>
      <c r="H235" s="403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4" t="s">
        <v>80</v>
      </c>
      <c r="D236" s="414"/>
      <c r="E236" s="405"/>
      <c r="F236" s="405"/>
      <c r="G236" s="414"/>
      <c r="H236" s="405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4" t="s">
        <v>81</v>
      </c>
      <c r="D237" s="415"/>
      <c r="E237" s="406"/>
      <c r="F237" s="406"/>
      <c r="G237" s="415"/>
      <c r="H237" s="406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13">
        <v>0</v>
      </c>
      <c r="E238" s="403">
        <f>SUM(E239:E240)</f>
        <v>0</v>
      </c>
      <c r="F238" s="403">
        <f>SUM(F239:F240)</f>
        <v>0</v>
      </c>
      <c r="G238" s="413">
        <f>D238-F238</f>
        <v>0</v>
      </c>
      <c r="H238" s="403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4" t="s">
        <v>80</v>
      </c>
      <c r="D239" s="414"/>
      <c r="E239" s="405"/>
      <c r="F239" s="405"/>
      <c r="G239" s="414"/>
      <c r="H239" s="405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4" t="s">
        <v>81</v>
      </c>
      <c r="D240" s="415"/>
      <c r="E240" s="406"/>
      <c r="F240" s="406"/>
      <c r="G240" s="415"/>
      <c r="H240" s="406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07"/>
      <c r="E241" s="221"/>
      <c r="F241" s="221"/>
      <c r="G241" s="408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09">
        <f>SUM(D232:D241)</f>
        <v>2563</v>
      </c>
      <c r="E242" s="185">
        <f>E232+E235+E238+E241</f>
        <v>32.634500000000003</v>
      </c>
      <c r="F242" s="185">
        <f>F232+F235+F238+F241</f>
        <v>1436.6050500000001</v>
      </c>
      <c r="G242" s="409">
        <f>SUM(G232:G241)</f>
        <v>1126.3949499999999</v>
      </c>
      <c r="H242" s="185">
        <f>H232+H235+H238+H241</f>
        <v>1982.3509999999999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B2:K2"/>
    <mergeCell ref="B7:K7"/>
    <mergeCell ref="C9:D9"/>
    <mergeCell ref="E9:F9"/>
    <mergeCell ref="G9:H9"/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16
&amp;"-,Normal"&amp;11(iht. motatte landings- og sluttsedler fra fiskesalgslagene; alle tallstørrelser i hele tonn)&amp;R23.04.2019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UKE_16_2019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2019-02-07T13:06:36Z</cp:lastPrinted>
  <dcterms:created xsi:type="dcterms:W3CDTF">2011-07-06T12:13:20Z</dcterms:created>
  <dcterms:modified xsi:type="dcterms:W3CDTF">2019-04-23T09:57:57Z</dcterms:modified>
</cp:coreProperties>
</file>