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24\"/>
    </mc:Choice>
  </mc:AlternateContent>
  <bookViews>
    <workbookView xWindow="0" yWindow="0" windowWidth="13140" windowHeight="9030" tabRatio="413"/>
  </bookViews>
  <sheets>
    <sheet name="UKE_24_2019" sheetId="1" r:id="rId1"/>
  </sheets>
  <definedNames>
    <definedName name="Z_14D440E4_F18A_4F78_9989_38C1B133222D_.wvu.Cols" localSheetId="0" hidden="1">UKE_24_2019!#REF!</definedName>
    <definedName name="Z_14D440E4_F18A_4F78_9989_38C1B133222D_.wvu.PrintArea" localSheetId="0" hidden="1">UKE_24_2019!$B$1:$M$246</definedName>
    <definedName name="Z_14D440E4_F18A_4F78_9989_38C1B133222D_.wvu.Rows" localSheetId="0" hidden="1">UKE_24_2019!$358:$1048576,UKE_24_2019!$247:$357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G26" i="1"/>
  <c r="G25" i="1"/>
  <c r="J32" i="1"/>
  <c r="F36" i="1"/>
  <c r="J24" i="1" l="1"/>
  <c r="F24" i="1" l="1"/>
  <c r="D227" i="1" l="1"/>
  <c r="E242" i="1"/>
  <c r="G24" i="1" l="1"/>
  <c r="E177" i="1" l="1"/>
  <c r="E188" i="1" s="1"/>
  <c r="J31" i="1" l="1"/>
  <c r="J23" i="1" s="1"/>
  <c r="F31" i="1" l="1"/>
  <c r="F23" i="1" s="1"/>
  <c r="H40" i="1"/>
  <c r="E130" i="1" l="1"/>
  <c r="E24" i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207" i="1" l="1"/>
  <c r="G208" i="1"/>
  <c r="G209" i="1"/>
  <c r="G206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5" i="1"/>
  <c r="I22" i="1"/>
  <c r="I20" i="1" l="1"/>
  <c r="H124" i="1"/>
  <c r="H118" i="1"/>
  <c r="H97" i="1" l="1"/>
  <c r="I183" i="1" l="1"/>
  <c r="G33" i="1" l="1"/>
  <c r="F33" i="1" s="1"/>
  <c r="I33" i="1" l="1"/>
  <c r="F131" i="1"/>
  <c r="F124" i="1" l="1"/>
  <c r="F123" i="1" s="1"/>
  <c r="G29" i="1" l="1"/>
  <c r="F29" i="1" s="1"/>
  <c r="I29" i="1" l="1"/>
  <c r="F177" i="1"/>
  <c r="G177" i="1"/>
  <c r="I131" i="1" l="1"/>
  <c r="I118" i="1"/>
  <c r="I124" i="1"/>
  <c r="I123" i="1" s="1"/>
  <c r="G31" i="1"/>
  <c r="G23" i="1" s="1"/>
  <c r="I137" i="1" l="1"/>
  <c r="I177" i="1"/>
  <c r="I31" i="1" l="1"/>
  <c r="I24" i="1"/>
  <c r="H89" i="1"/>
  <c r="H88" i="1" s="1"/>
  <c r="I23" i="1" l="1"/>
  <c r="F183" i="1" l="1"/>
  <c r="F188" i="1" s="1"/>
  <c r="G183" i="1"/>
  <c r="H183" i="1" s="1"/>
  <c r="I188" i="1"/>
  <c r="G131" i="1"/>
  <c r="H131" i="1" s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<sst xmlns="http://schemas.openxmlformats.org/spreadsheetml/2006/main" count="256" uniqueCount="129">
  <si>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</si>
  <si>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</si>
  <si>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</si>
  <si>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</si>
  <si>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</si>
  <si>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</si>
  <si>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</si>
  <si>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</si>
  <si>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</si>
  <si>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</si>
  <si>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</si>
  <si>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</si>
  <si>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</si>
  <si>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</si>
  <si>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</si>
  <si>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</si>
  <si>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</si>
  <si>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</si>
  <si>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</si>
  <si>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</si>
  <si>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</si>
  <si>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</si>
  <si>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</si>
  <si>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</si>
  <si>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</si>
  <si>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</si>
  <si>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</si>
  <si>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</si>
  <si>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</si>
  <si>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</si>
  <si>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</si>
  <si>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</si>
  <si>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</si>
  <si>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</si>
  <si>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</si>
  <si>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</si>
  <si>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</si>
  <si>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</si>
  <si>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</si>
  <si>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</si>
  <si>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</si>
  <si>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</si>
  <si>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</si>
  <si>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</si>
  <si>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</si>
  <si>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</si>
  <si>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</si>
  <si>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</si>
  <si>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</si>
  <si>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</si>
  <si>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</si>
  <si>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</si>
  <si>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</si>
  <si>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</si>
  <si>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</si>
  <si>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</si>
  <si>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</si>
  <si>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</si>
  <si>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</si>
  <si>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</si>
  <si>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</si>
  <si>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</si>
  <si>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</si>
  <si>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</si>
  <si>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</si>
  <si>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</si>
  <si>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</si>
  <si>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</si>
  <si>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</si>
  <si>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</si>
  <si>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</si>
  <si>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</si>
  <si>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</si>
  <si>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</si>
  <si>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</si>
  <si>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</si>
  <si>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</si>
  <si>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</si>
  <si>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</si>
  <si>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</si>
  <si>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</si>
  <si>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</si>
  <si>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</si>
  <si>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</si>
  <si>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</si>
  <si>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</si>
  <si>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</si>
  <si>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</si>
  <si>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</si>
  <si>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</si>
  <si>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</si>
  <si>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</si>
  <si>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</si>
  <si>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</si>
  <si>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</si>
  <si>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</si>
  <si>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</si>
  <si>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</si>
  <si>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</si>
  <si>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</si>
  <si>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</si>
  <si>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</si>
  <si>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</si>
  <si>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</si>
  <si>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</si>
  <si>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</si>
  <si>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</si>
  <si>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</si>
  <si>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</si>
  <si>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</si>
  <si>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</si>
  <si>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</si>
  <si>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</si>
  <si>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</si>
  <si>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</si>
  <si>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</si>
  <si>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</si>
  <si>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</si>
  <si>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</si>
  <si>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</si>
  <si>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</si>
  <si>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</si>
  <si>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</si>
  <si>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2 </t>
    </r>
    <r>
      <rPr>
        <sz val="9"/>
        <color theme="1"/>
        <rFont val="Calibri"/>
        <family val="2"/>
      </rPr>
      <t>Registrert rekreasjonsfiske utgjør 45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</si>
  <si>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1781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</si>
  <si>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251 tonn, men det legges til grunn at hele avsetningen tas</t>
    </r>
  </si>
  <si>
    <t>LANDET KVANTUM UKE 24</t>
  </si>
  <si>
    <t>LANDET KVANTUM T.O.M UKE 24</t>
  </si>
  <si>
    <t>LANDET KVANTUM T.O.M. UKE 24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</si>
</sst>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zoomScaleNormal="115" workbookViewId="0">
      <selection activeCell="I11" sqref="I11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1" t="s">
        <v>88</v>
      </c>
      <c r="C2" s="442"/>
      <c r="D2" s="442"/>
      <c r="E2" s="442"/>
      <c r="F2" s="442"/>
      <c r="G2" s="442"/>
      <c r="H2" s="442"/>
      <c r="I2" s="442"/>
      <c r="J2" s="442"/>
      <c r="K2" s="443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4"/>
      <c r="C7" s="445"/>
      <c r="D7" s="445"/>
      <c r="E7" s="445"/>
      <c r="F7" s="445"/>
      <c r="G7" s="445"/>
      <c r="H7" s="445"/>
      <c r="I7" s="445"/>
      <c r="J7" s="445"/>
      <c r="K7" s="446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47" t="s">
        <v>2</v>
      </c>
      <c r="D9" s="448"/>
      <c r="E9" s="447" t="s">
        <v>20</v>
      </c>
      <c r="F9" s="448"/>
      <c r="G9" s="447" t="s">
        <v>21</v>
      </c>
      <c r="H9" s="448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49" t="s">
        <v>8</v>
      </c>
      <c r="C17" s="450"/>
      <c r="D17" s="450"/>
      <c r="E17" s="450"/>
      <c r="F17" s="450"/>
      <c r="G17" s="450"/>
      <c r="H17" s="450"/>
      <c r="I17" s="450"/>
      <c r="J17" s="450"/>
      <c r="K17" s="451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126</v>
      </c>
      <c r="G19" s="326" t="s">
        <v>127</v>
      </c>
      <c r="H19" s="326" t="s">
        <v>69</v>
      </c>
      <c r="I19" s="326" t="s">
        <v>62</v>
      </c>
      <c r="J19" s="327" t="s">
        <v>128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1286.7715000000001</v>
      </c>
      <c r="G20" s="328">
        <f>G21+G22</f>
        <v>42259.664579999997</v>
      </c>
      <c r="H20" s="328"/>
      <c r="I20" s="328">
        <f>I22+I21</f>
        <v>56019.335420000003</v>
      </c>
      <c r="J20" s="329">
        <f>J22+J21</f>
        <v>49046.705159999998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1275.652</v>
      </c>
      <c r="G21" s="330">
        <v>41962.752399999998</v>
      </c>
      <c r="H21" s="330"/>
      <c r="I21" s="330">
        <f>E21-G21</f>
        <v>55506.247600000002</v>
      </c>
      <c r="J21" s="331">
        <v>48768.695449999999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11.1195</v>
      </c>
      <c r="G22" s="332">
        <v>296.91217999999998</v>
      </c>
      <c r="H22" s="332"/>
      <c r="I22" s="330">
        <f>E22-G22</f>
        <v>513.08781999999997</v>
      </c>
      <c r="J22" s="331">
        <v>278.00970999999998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793.26798000000008</v>
      </c>
      <c r="G23" s="328">
        <f>G24+G30+G31</f>
        <v>180235.88052800001</v>
      </c>
      <c r="H23" s="328"/>
      <c r="I23" s="328">
        <f>I24+I30+I31</f>
        <v>24012.119471999998</v>
      </c>
      <c r="J23" s="329">
        <f>J24+J30+J31</f>
        <v>202224.63991999999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623.06344000000001</v>
      </c>
      <c r="G24" s="334">
        <f>G25+G26+G27+G28</f>
        <v>147683.75504799999</v>
      </c>
      <c r="H24" s="334"/>
      <c r="I24" s="334">
        <f>I25+I26+I27+I28+I29</f>
        <v>11771.244951999997</v>
      </c>
      <c r="J24" s="335">
        <f>J25+J26+J27+J28</f>
        <v>161017.96859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86.605739999999997</v>
      </c>
      <c r="G25" s="336">
        <f>41670.55272-87.8595</f>
        <v>41582.693220000001</v>
      </c>
      <c r="H25" s="336">
        <v>624</v>
      </c>
      <c r="I25" s="336">
        <f>E25-G25+H25</f>
        <v>-27.69322000000102</v>
      </c>
      <c r="J25" s="337">
        <v>50231.08008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140.12783999999999</v>
      </c>
      <c r="G26" s="336">
        <f>40178.22199-44.238</f>
        <v>40133.983990000001</v>
      </c>
      <c r="H26" s="336">
        <v>969</v>
      </c>
      <c r="I26" s="336">
        <f>E26-G26+H26</f>
        <v>249.01600999999937</v>
      </c>
      <c r="J26" s="337">
        <v>46260.418839999998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293.28392000000002</v>
      </c>
      <c r="G27" s="336">
        <v>38130.320652000002</v>
      </c>
      <c r="H27" s="336">
        <v>1533</v>
      </c>
      <c r="I27" s="336">
        <f>E27-G27+H27</f>
        <v>3676.6793479999978</v>
      </c>
      <c r="J27" s="337">
        <v>38719.161169999999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103.04594</v>
      </c>
      <c r="G28" s="336">
        <v>27836.757185999999</v>
      </c>
      <c r="H28" s="336">
        <v>1189</v>
      </c>
      <c r="I28" s="336">
        <f>E28-G28+H28</f>
        <v>-925.75718599999891</v>
      </c>
      <c r="J28" s="337">
        <v>25807.308499999999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G29-4135</f>
        <v>180</v>
      </c>
      <c r="G29" s="336">
        <f>SUM(H25:H28)</f>
        <v>4315</v>
      </c>
      <c r="H29" s="336"/>
      <c r="I29" s="336">
        <f>E29-G29</f>
        <v>8799</v>
      </c>
      <c r="J29" s="337">
        <v>3434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115.57922000000001</v>
      </c>
      <c r="G30" s="334">
        <v>14455.601619999999</v>
      </c>
      <c r="H30" s="336"/>
      <c r="I30" s="398">
        <f>E30-G30</f>
        <v>10885.398380000001</v>
      </c>
      <c r="J30" s="335">
        <v>15500.601000000001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54.625320000000002</v>
      </c>
      <c r="G31" s="334">
        <f>G32</f>
        <v>18096.523860000001</v>
      </c>
      <c r="H31" s="336"/>
      <c r="I31" s="334">
        <f>I32+I33</f>
        <v>1355.4761399999988</v>
      </c>
      <c r="J31" s="335">
        <f>J32</f>
        <v>25706.070329999999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80.62532-F36</f>
        <v>54.625320000000002</v>
      </c>
      <c r="G32" s="336">
        <f>21315.52386-G36</f>
        <v>18096.523860000001</v>
      </c>
      <c r="H32" s="336">
        <v>515</v>
      </c>
      <c r="I32" s="336">
        <f>E32-G32+H32</f>
        <v>30.47613999999885</v>
      </c>
      <c r="J32" s="337">
        <f>31724.07033-J36</f>
        <v>25706.070329999999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G33-502</f>
        <v>13</v>
      </c>
      <c r="G33" s="339">
        <f>H32</f>
        <v>515</v>
      </c>
      <c r="H33" s="339"/>
      <c r="I33" s="339">
        <f t="shared" ref="I33:I37" si="0">E33-G33</f>
        <v>1325</v>
      </c>
      <c r="J33" s="340">
        <v>279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2.6739999999999999</v>
      </c>
      <c r="G34" s="341">
        <v>2808.2924320000002</v>
      </c>
      <c r="H34" s="341"/>
      <c r="I34" s="370">
        <f t="shared" si="0"/>
        <v>191.70756799999981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1.35E-2</v>
      </c>
      <c r="G35" s="341">
        <v>452.02035999999998</v>
      </c>
      <c r="H35" s="320"/>
      <c r="I35" s="370">
        <f t="shared" si="0"/>
        <v>340.97964000000002</v>
      </c>
      <c r="J35" s="390">
        <v>499.58715999999998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G36-3193</f>
        <v>26</v>
      </c>
      <c r="G36" s="320">
        <v>3219</v>
      </c>
      <c r="H36" s="369"/>
      <c r="I36" s="423">
        <f t="shared" si="0"/>
        <v>-219</v>
      </c>
      <c r="J36" s="320">
        <v>6018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7.5221799999999996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1028.50929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/>
      <c r="G39" s="320">
        <v>92</v>
      </c>
      <c r="H39" s="320"/>
      <c r="I39" s="370">
        <f>E39-G39</f>
        <v>-92</v>
      </c>
      <c r="J39" s="390">
        <v>316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2116.2491600000003</v>
      </c>
      <c r="G40" s="197">
        <f>G20+G23+G34+G35+G36+G37+G39</f>
        <v>236066.85789999997</v>
      </c>
      <c r="H40" s="197">
        <f>H25+H26+H27+H28+H32</f>
        <v>4830</v>
      </c>
      <c r="I40" s="302">
        <f>I20+I23+I34+I35+I36+I37+I39</f>
        <v>80253.142100000012</v>
      </c>
      <c r="J40" s="198">
        <f>J20+J23+J34+J35+J36+J37+J38+J39</f>
        <v>270074.49378000002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124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4" t="s">
        <v>1</v>
      </c>
      <c r="C47" s="445"/>
      <c r="D47" s="445"/>
      <c r="E47" s="445"/>
      <c r="F47" s="445"/>
      <c r="G47" s="445"/>
      <c r="H47" s="445"/>
      <c r="I47" s="445"/>
      <c r="J47" s="445"/>
      <c r="K47" s="446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33" t="s">
        <v>2</v>
      </c>
      <c r="D49" s="43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49" t="s">
        <v>8</v>
      </c>
      <c r="C55" s="450"/>
      <c r="D55" s="450"/>
      <c r="E55" s="450"/>
      <c r="F55" s="450"/>
      <c r="G55" s="450"/>
      <c r="H55" s="450"/>
      <c r="I55" s="450"/>
      <c r="J55" s="450"/>
      <c r="K55" s="451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24</v>
      </c>
      <c r="F56" s="194" t="str">
        <f>G19</f>
        <v>LANDET KVANTUM T.O.M UKE 24</v>
      </c>
      <c r="G56" s="194" t="str">
        <f>I19</f>
        <v>RESTKVOTER</v>
      </c>
      <c r="H56" s="195" t="str">
        <f>J19</f>
        <v>LANDET KVANTUM T.O.M. UKE 24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58">
        <v>5376</v>
      </c>
      <c r="E57" s="382">
        <v>37.978079999999999</v>
      </c>
      <c r="F57" s="347">
        <v>604.21091999999999</v>
      </c>
      <c r="G57" s="460">
        <f>D57-F57-F58</f>
        <v>3821.1929300000006</v>
      </c>
      <c r="H57" s="380">
        <v>546.96151999999995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59"/>
      <c r="E58" s="373">
        <v>0.68415000000000004</v>
      </c>
      <c r="F58" s="387">
        <v>950.59614999999997</v>
      </c>
      <c r="G58" s="461"/>
      <c r="H58" s="349">
        <v>987.98922000000005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0.308</v>
      </c>
      <c r="F59" s="389">
        <v>61.508490000000002</v>
      </c>
      <c r="G59" s="393">
        <f>D59-F59</f>
        <v>138.49151000000001</v>
      </c>
      <c r="H59" s="301">
        <v>50.819580000000002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197.15619999999998</v>
      </c>
      <c r="F60" s="347">
        <f>F61+F62+F63</f>
        <v>5301.8316199999999</v>
      </c>
      <c r="G60" s="387">
        <f>D60-F60</f>
        <v>2761.1683800000001</v>
      </c>
      <c r="H60" s="350">
        <f>H61+H62+H63</f>
        <v>4020.5691500000003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58.347799999999999</v>
      </c>
      <c r="F61" s="359">
        <v>2099.37527</v>
      </c>
      <c r="G61" s="359"/>
      <c r="H61" s="360">
        <v>1493.1363799999999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104.5132</v>
      </c>
      <c r="F62" s="359">
        <v>2073.5257999999999</v>
      </c>
      <c r="G62" s="359"/>
      <c r="H62" s="360">
        <v>1656.3265200000001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34.295200000000001</v>
      </c>
      <c r="F63" s="376">
        <v>1128.93055</v>
      </c>
      <c r="G63" s="376"/>
      <c r="H63" s="381">
        <v>871.10625000000005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35.756869999999999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43.927999999999997</v>
      </c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236.12642999999997</v>
      </c>
      <c r="F66" s="200">
        <f>F57+F58+F59+F60+F64+F65</f>
        <v>6962.1395299999995</v>
      </c>
      <c r="G66" s="200">
        <f>D66-F66</f>
        <v>6792.8604700000005</v>
      </c>
      <c r="H66" s="208">
        <f>H57+H58+H59+H60+H64+H65</f>
        <v>5642.096340000001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57" t="s">
        <v>99</v>
      </c>
      <c r="D67" s="457"/>
      <c r="E67" s="457"/>
      <c r="F67" s="457"/>
      <c r="G67" s="457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4" t="s">
        <v>1</v>
      </c>
      <c r="C72" s="445"/>
      <c r="D72" s="445"/>
      <c r="E72" s="445"/>
      <c r="F72" s="445"/>
      <c r="G72" s="445"/>
      <c r="H72" s="445"/>
      <c r="I72" s="445"/>
      <c r="J72" s="445"/>
      <c r="K72" s="446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47" t="s">
        <v>2</v>
      </c>
      <c r="D74" s="448"/>
      <c r="E74" s="447" t="s">
        <v>20</v>
      </c>
      <c r="F74" s="452"/>
      <c r="G74" s="447" t="s">
        <v>21</v>
      </c>
      <c r="H74" s="448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56"/>
      <c r="D80" s="456"/>
      <c r="E80" s="456"/>
      <c r="F80" s="456"/>
      <c r="G80" s="456"/>
      <c r="H80" s="456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56"/>
      <c r="D81" s="456"/>
      <c r="E81" s="456"/>
      <c r="F81" s="456"/>
      <c r="G81" s="456"/>
      <c r="H81" s="456"/>
      <c r="I81" s="256"/>
      <c r="J81" s="256"/>
      <c r="K81" s="253"/>
      <c r="L81" s="256"/>
      <c r="M81" s="118"/>
    </row>
    <row r="82" spans="1:13" ht="14.1" customHeight="1" x14ac:dyDescent="0.25">
      <c r="B82" s="453" t="s">
        <v>8</v>
      </c>
      <c r="C82" s="454"/>
      <c r="D82" s="454"/>
      <c r="E82" s="454"/>
      <c r="F82" s="454"/>
      <c r="G82" s="454"/>
      <c r="H82" s="454"/>
      <c r="I82" s="454"/>
      <c r="J82" s="454"/>
      <c r="K82" s="455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24</v>
      </c>
      <c r="G84" s="194" t="str">
        <f>G19</f>
        <v>LANDET KVANTUM T.O.M UKE 24</v>
      </c>
      <c r="H84" s="194" t="str">
        <f>I19</f>
        <v>RESTKVOTER</v>
      </c>
      <c r="I84" s="195" t="str">
        <f>J19</f>
        <v>LANDET KVANTUM T.O.M. UKE 24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489.70255000000003</v>
      </c>
      <c r="G85" s="328">
        <f>G86+G87</f>
        <v>26897.052910000002</v>
      </c>
      <c r="H85" s="328">
        <f>H86+H87</f>
        <v>8284.9470899999978</v>
      </c>
      <c r="I85" s="329">
        <f>I86+I87</f>
        <v>28342.441610000002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488.59235000000001</v>
      </c>
      <c r="G86" s="330">
        <v>26586.630560000001</v>
      </c>
      <c r="H86" s="330">
        <f>E86-G86</f>
        <v>7770.3694399999986</v>
      </c>
      <c r="I86" s="331">
        <v>27970.58971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>
        <v>1.1102000000000001</v>
      </c>
      <c r="G87" s="332">
        <v>310.42234999999999</v>
      </c>
      <c r="H87" s="332">
        <f>E87-G87</f>
        <v>514.57764999999995</v>
      </c>
      <c r="I87" s="333">
        <v>371.8519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701.80097999999998</v>
      </c>
      <c r="G88" s="328">
        <f t="shared" si="2"/>
        <v>32299.164060000003</v>
      </c>
      <c r="H88" s="328">
        <f>H89+H94+H95</f>
        <v>28117.835940000001</v>
      </c>
      <c r="I88" s="329">
        <f t="shared" si="2"/>
        <v>27487.017720000003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635.39382000000001</v>
      </c>
      <c r="G89" s="334">
        <f t="shared" si="4"/>
        <v>24423.463860000003</v>
      </c>
      <c r="H89" s="334">
        <f>H90+H91+H92+H93</f>
        <v>23949.53614</v>
      </c>
      <c r="I89" s="335">
        <f t="shared" si="4"/>
        <v>19062.459770000001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78.071280000000002</v>
      </c>
      <c r="G90" s="336">
        <v>3127.7180899999998</v>
      </c>
      <c r="H90" s="336">
        <f t="shared" ref="H90:H98" si="5">E90-G90</f>
        <v>10595.28191</v>
      </c>
      <c r="I90" s="337">
        <v>4169.2477600000002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160.68047999999999</v>
      </c>
      <c r="G91" s="336">
        <v>7172.3168299999998</v>
      </c>
      <c r="H91" s="336">
        <f t="shared" si="5"/>
        <v>6179.6831700000002</v>
      </c>
      <c r="I91" s="337">
        <v>6470.8299100000004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169.87289999999999</v>
      </c>
      <c r="G92" s="336">
        <v>8465.2363000000005</v>
      </c>
      <c r="H92" s="336">
        <f t="shared" si="5"/>
        <v>5252.7636999999995</v>
      </c>
      <c r="I92" s="337">
        <v>6339.9488799999999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226.76916</v>
      </c>
      <c r="G93" s="336">
        <v>5658.1926400000002</v>
      </c>
      <c r="H93" s="336">
        <f t="shared" si="5"/>
        <v>1921.8073599999998</v>
      </c>
      <c r="I93" s="337">
        <v>2082.4332199999999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60.275709999999997</v>
      </c>
      <c r="G94" s="334">
        <v>7064.7444999999998</v>
      </c>
      <c r="H94" s="334">
        <f t="shared" si="5"/>
        <v>3026.2555000000002</v>
      </c>
      <c r="I94" s="335">
        <v>7256.6719199999998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6.1314500000000001</v>
      </c>
      <c r="G95" s="345">
        <v>810.95569999999998</v>
      </c>
      <c r="H95" s="345">
        <f t="shared" si="5"/>
        <v>1142.0443</v>
      </c>
      <c r="I95" s="346">
        <v>1167.8860299999999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17.88006</v>
      </c>
      <c r="H96" s="341">
        <f t="shared" si="5"/>
        <v>295.11993999999999</v>
      </c>
      <c r="I96" s="342">
        <v>12.736039999999999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0.1056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36</v>
      </c>
      <c r="H98" s="320">
        <f t="shared" si="5"/>
        <v>-36</v>
      </c>
      <c r="I98" s="323">
        <v>111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1191.6091300000001</v>
      </c>
      <c r="G99" s="391">
        <f t="shared" si="6"/>
        <v>59550.097030000012</v>
      </c>
      <c r="H99" s="222">
        <f>H85+H88+H96+H97+H98</f>
        <v>36661.902969999996</v>
      </c>
      <c r="I99" s="198">
        <f>I85+I88+I96+I97+I98</f>
        <v>56253.195370000009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123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4" t="s">
        <v>1</v>
      </c>
      <c r="C105" s="445"/>
      <c r="D105" s="445"/>
      <c r="E105" s="445"/>
      <c r="F105" s="445"/>
      <c r="G105" s="445"/>
      <c r="H105" s="445"/>
      <c r="I105" s="445"/>
      <c r="J105" s="445"/>
      <c r="K105" s="446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47" t="s">
        <v>2</v>
      </c>
      <c r="D107" s="448"/>
      <c r="E107" s="447" t="s">
        <v>20</v>
      </c>
      <c r="F107" s="448"/>
      <c r="G107" s="447" t="s">
        <v>21</v>
      </c>
      <c r="H107" s="448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49" t="s">
        <v>8</v>
      </c>
      <c r="C115" s="450"/>
      <c r="D115" s="450"/>
      <c r="E115" s="450"/>
      <c r="F115" s="450"/>
      <c r="G115" s="450"/>
      <c r="H115" s="450"/>
      <c r="I115" s="450"/>
      <c r="J115" s="450"/>
      <c r="K115" s="451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24</v>
      </c>
      <c r="G117" s="194" t="str">
        <f>G19</f>
        <v>LANDET KVANTUM T.O.M UKE 24</v>
      </c>
      <c r="H117" s="194" t="str">
        <f>I19</f>
        <v>RESTKVOTER</v>
      </c>
      <c r="I117" s="195" t="str">
        <f>J19</f>
        <v>LANDET KVANTUM T.O.M. UKE 24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798.98036000000002</v>
      </c>
      <c r="G118" s="232">
        <f t="shared" si="7"/>
        <v>29907.45018</v>
      </c>
      <c r="H118" s="347">
        <f t="shared" si="7"/>
        <v>15600.549820000002</v>
      </c>
      <c r="I118" s="350">
        <f t="shared" si="7"/>
        <v>33976.611799999999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702.95216000000005</v>
      </c>
      <c r="G119" s="244">
        <v>24570.983219999998</v>
      </c>
      <c r="H119" s="351">
        <f>E119-G119</f>
        <v>11163.016780000002</v>
      </c>
      <c r="I119" s="352">
        <v>27334.048739999998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96.028199999999998</v>
      </c>
      <c r="G120" s="244">
        <v>5336.4669599999997</v>
      </c>
      <c r="H120" s="351">
        <f>E120-G120</f>
        <v>3937.5330400000003</v>
      </c>
      <c r="I120" s="352">
        <v>6642.5630600000004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1571.3832</v>
      </c>
      <c r="G122" s="295">
        <v>13073.435890000001</v>
      </c>
      <c r="H122" s="298">
        <f>E122-G122</f>
        <v>18746.564109999999</v>
      </c>
      <c r="I122" s="300">
        <v>10264.6325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753.92610000000002</v>
      </c>
      <c r="G123" s="226">
        <f>G132+G129+G124</f>
        <v>36848.757750000004</v>
      </c>
      <c r="H123" s="355">
        <f>H124+H129+H132</f>
        <v>15309.242249999999</v>
      </c>
      <c r="I123" s="356">
        <f>I124+I129+I132</f>
        <v>36669.229400000004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688.06630000000007</v>
      </c>
      <c r="G124" s="377">
        <f>G125+G126+G128+G127</f>
        <v>27324.284960000001</v>
      </c>
      <c r="H124" s="357">
        <f>H125+H126+H127+H128</f>
        <v>11731.715039999999</v>
      </c>
      <c r="I124" s="358">
        <f>I125+I126+I127+I128</f>
        <v>29282.526940000003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51.0122</v>
      </c>
      <c r="G125" s="240">
        <v>4310.8230899999999</v>
      </c>
      <c r="H125" s="359">
        <f t="shared" ref="H125:H137" si="8">E125-G125</f>
        <v>8184.1769100000001</v>
      </c>
      <c r="I125" s="360">
        <v>4330.5371699999996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95.200400000000002</v>
      </c>
      <c r="G126" s="240">
        <v>7202.4137300000002</v>
      </c>
      <c r="H126" s="359">
        <f t="shared" si="8"/>
        <v>4028.5862699999998</v>
      </c>
      <c r="I126" s="360">
        <v>7320.9749000000002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383.9873</v>
      </c>
      <c r="G127" s="240">
        <v>8273.4108500000002</v>
      </c>
      <c r="H127" s="359">
        <f t="shared" si="8"/>
        <v>414.58914999999979</v>
      </c>
      <c r="I127" s="360">
        <v>8568.72199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157.8664</v>
      </c>
      <c r="G128" s="240">
        <v>7537.6372899999997</v>
      </c>
      <c r="H128" s="359">
        <f t="shared" si="8"/>
        <v>-895.63728999999967</v>
      </c>
      <c r="I128" s="360">
        <v>9062.2928800000009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4.1498999999999997</v>
      </c>
      <c r="G129" s="233">
        <v>6210.9652599999999</v>
      </c>
      <c r="H129" s="361">
        <f t="shared" si="8"/>
        <v>-5.9652599999999438</v>
      </c>
      <c r="I129" s="362">
        <v>4311.0744500000001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/>
      <c r="G130" s="240">
        <v>6168.0367500000002</v>
      </c>
      <c r="H130" s="359">
        <f t="shared" si="8"/>
        <v>-463.03675000000021</v>
      </c>
      <c r="I130" s="360">
        <v>4294.9558800000004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4.1498999999999997</v>
      </c>
      <c r="G131" s="240">
        <f>G129-G130</f>
        <v>42.928509999999733</v>
      </c>
      <c r="H131" s="359">
        <f t="shared" si="8"/>
        <v>457.07149000000027</v>
      </c>
      <c r="I131" s="360">
        <f>I129-I130</f>
        <v>16.118569999999636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61.709899999999998</v>
      </c>
      <c r="G132" s="257">
        <v>3313.5075299999999</v>
      </c>
      <c r="H132" s="363">
        <f t="shared" si="8"/>
        <v>3583.4924700000001</v>
      </c>
      <c r="I132" s="364">
        <v>3075.6280099999999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>
        <v>2.9700000000000001E-2</v>
      </c>
      <c r="G133" s="226">
        <v>12.166</v>
      </c>
      <c r="H133" s="378">
        <f t="shared" si="8"/>
        <v>116.834</v>
      </c>
      <c r="I133" s="379">
        <v>12.22845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7.1392800000000003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202.68</v>
      </c>
      <c r="H135" s="230">
        <f t="shared" si="8"/>
        <v>47.319999999999993</v>
      </c>
      <c r="I135" s="231">
        <v>109.792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/>
      <c r="G136" s="225">
        <v>230</v>
      </c>
      <c r="H136" s="234">
        <f t="shared" si="8"/>
        <v>-230</v>
      </c>
      <c r="I136" s="297">
        <v>161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3131.4586399999998</v>
      </c>
      <c r="G137" s="186">
        <f>G118+G122+G123+G133+G134+G135+G136</f>
        <v>82274.489819999988</v>
      </c>
      <c r="H137" s="200">
        <f t="shared" si="8"/>
        <v>49590.510180000012</v>
      </c>
      <c r="I137" s="198">
        <f>I118+I121+I122+I123+I133+I134+I135+I136</f>
        <v>83193.494149999999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125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33" t="s">
        <v>2</v>
      </c>
      <c r="D147" s="434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24</v>
      </c>
      <c r="F156" s="69" t="str">
        <f>G19</f>
        <v>LANDET KVANTUM T.O.M UKE 24</v>
      </c>
      <c r="G156" s="69" t="str">
        <f>I19</f>
        <v>RESTKVOTER</v>
      </c>
      <c r="H156" s="92" t="str">
        <f>J19</f>
        <v>LANDET KVANTUM T.O.M. UKE 24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3112.4937399999999</v>
      </c>
      <c r="F157" s="183">
        <v>11104.399009999999</v>
      </c>
      <c r="G157" s="183">
        <f>D157-F157</f>
        <v>23466.600989999999</v>
      </c>
      <c r="H157" s="220">
        <v>10675.389380000001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/>
      <c r="F158" s="183">
        <v>19.353370000000002</v>
      </c>
      <c r="G158" s="183">
        <f>D158-F158</f>
        <v>80.646630000000002</v>
      </c>
      <c r="H158" s="220">
        <v>3.42218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>
        <v>0.02</v>
      </c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3112.4937399999999</v>
      </c>
      <c r="F160" s="185">
        <f>SUM(F157:F159)</f>
        <v>11123.75238</v>
      </c>
      <c r="G160" s="185">
        <f>D160-F160</f>
        <v>23581.247620000002</v>
      </c>
      <c r="H160" s="207">
        <f>SUM(H157:H159)</f>
        <v>10678.831560000001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30" t="s">
        <v>1</v>
      </c>
      <c r="C163" s="431"/>
      <c r="D163" s="431"/>
      <c r="E163" s="431"/>
      <c r="F163" s="431"/>
      <c r="G163" s="431"/>
      <c r="H163" s="431"/>
      <c r="I163" s="431"/>
      <c r="J163" s="431"/>
      <c r="K163" s="432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33" t="s">
        <v>2</v>
      </c>
      <c r="D165" s="434"/>
      <c r="E165" s="433" t="s">
        <v>53</v>
      </c>
      <c r="F165" s="434"/>
      <c r="G165" s="433" t="s">
        <v>54</v>
      </c>
      <c r="H165" s="434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35" t="s">
        <v>8</v>
      </c>
      <c r="C174" s="436"/>
      <c r="D174" s="436"/>
      <c r="E174" s="436"/>
      <c r="F174" s="436"/>
      <c r="G174" s="436"/>
      <c r="H174" s="436"/>
      <c r="I174" s="436"/>
      <c r="J174" s="436"/>
      <c r="K174" s="437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48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24</v>
      </c>
      <c r="G176" s="69" t="str">
        <f>G19</f>
        <v>LANDET KVANTUM T.O.M UKE 24</v>
      </c>
      <c r="H176" s="69" t="str">
        <f>I19</f>
        <v>RESTKVOTER</v>
      </c>
      <c r="I176" s="92" t="str">
        <f>J19</f>
        <v>LANDET KVANTUM T.O.M. UKE 24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377.43849999999998</v>
      </c>
      <c r="G177" s="227">
        <f t="shared" ref="G177:H177" si="10">G178+G179+G180+G181</f>
        <v>17372.143199999999</v>
      </c>
      <c r="H177" s="305">
        <f t="shared" si="10"/>
        <v>22455.856800000001</v>
      </c>
      <c r="I177" s="310">
        <f>I178+I179+I180+I181</f>
        <v>18718.50604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/>
      <c r="G178" s="288">
        <v>13731.35721</v>
      </c>
      <c r="H178" s="303">
        <f t="shared" ref="H178:H183" si="11">E178-G178</f>
        <v>11765.64279</v>
      </c>
      <c r="I178" s="308">
        <v>16001.346030000001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>
        <v>89.858699999999999</v>
      </c>
      <c r="G179" s="288">
        <v>1336.41983</v>
      </c>
      <c r="H179" s="303">
        <f t="shared" si="11"/>
        <v>5299.5801700000002</v>
      </c>
      <c r="I179" s="308">
        <v>949.17885999999999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140.45939999999999</v>
      </c>
      <c r="G180" s="288">
        <v>1714.28936</v>
      </c>
      <c r="H180" s="303">
        <f t="shared" si="11"/>
        <v>78.710640000000012</v>
      </c>
      <c r="I180" s="308">
        <v>1072.0445500000001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147.12039999999999</v>
      </c>
      <c r="G181" s="288">
        <v>590.07680000000005</v>
      </c>
      <c r="H181" s="303">
        <f t="shared" si="11"/>
        <v>5311.9232000000002</v>
      </c>
      <c r="I181" s="308">
        <v>695.9366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>
        <v>561.09474</v>
      </c>
      <c r="G182" s="289">
        <v>4597.4389000000001</v>
      </c>
      <c r="H182" s="307">
        <f t="shared" si="11"/>
        <v>902.5610999999999</v>
      </c>
      <c r="I182" s="312">
        <v>1588.9115200000001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29.786069999999999</v>
      </c>
      <c r="G183" s="227">
        <f>G184+G185</f>
        <v>1376.4195999999999</v>
      </c>
      <c r="H183" s="305">
        <f t="shared" si="11"/>
        <v>6623.5803999999998</v>
      </c>
      <c r="I183" s="310">
        <f>I184+I185</f>
        <v>1950.9215200000001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/>
      <c r="G184" s="288">
        <v>174.76074</v>
      </c>
      <c r="H184" s="303"/>
      <c r="I184" s="308">
        <v>874.90679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29.786069999999999</v>
      </c>
      <c r="G185" s="229">
        <v>1201.65886</v>
      </c>
      <c r="H185" s="306"/>
      <c r="I185" s="311">
        <v>1076.0147300000001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0.36840000000000001</v>
      </c>
      <c r="H186" s="307">
        <f>E186-G186</f>
        <v>9.6316000000000006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1.4985200000000001</v>
      </c>
      <c r="G187" s="228">
        <v>24.819939999999999</v>
      </c>
      <c r="H187" s="304">
        <f>E187-G187</f>
        <v>-24.819939999999999</v>
      </c>
      <c r="I187" s="309">
        <v>23.389980000000001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969.81782999999996</v>
      </c>
      <c r="G188" s="186">
        <f>G177+G182+G183+G186+G187</f>
        <v>23371.190040000001</v>
      </c>
      <c r="H188" s="200">
        <f>H177+H182+H183+H186+H187</f>
        <v>29966.809959999999</v>
      </c>
      <c r="I188" s="198">
        <f>I177+I182+I183+I186+I187</f>
        <v>22282.189860000002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30" t="s">
        <v>1</v>
      </c>
      <c r="C193" s="431"/>
      <c r="D193" s="431"/>
      <c r="E193" s="431"/>
      <c r="F193" s="431"/>
      <c r="G193" s="431"/>
      <c r="H193" s="431"/>
      <c r="I193" s="431"/>
      <c r="J193" s="431"/>
      <c r="K193" s="432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33" t="s">
        <v>2</v>
      </c>
      <c r="D195" s="434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35" t="s">
        <v>8</v>
      </c>
      <c r="C203" s="436"/>
      <c r="D203" s="436"/>
      <c r="E203" s="436"/>
      <c r="F203" s="436"/>
      <c r="G203" s="436"/>
      <c r="H203" s="436"/>
      <c r="I203" s="436"/>
      <c r="J203" s="436"/>
      <c r="K203" s="437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24</v>
      </c>
      <c r="F205" s="69" t="str">
        <f>G19</f>
        <v>LANDET KVANTUM T.O.M UKE 24</v>
      </c>
      <c r="G205" s="69" t="str">
        <f>I19</f>
        <v>RESTKVOTER</v>
      </c>
      <c r="H205" s="92" t="str">
        <f>J19</f>
        <v>LANDET KVANTUM T.O.M. UKE 24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17.669740000000001</v>
      </c>
      <c r="F206" s="183">
        <v>416.92549000000002</v>
      </c>
      <c r="G206" s="183">
        <f>D206-F206</f>
        <v>683.07450999999992</v>
      </c>
      <c r="H206" s="220">
        <v>503.72737000000001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21.502510000000001</v>
      </c>
      <c r="F207" s="183">
        <v>1325.1165100000001</v>
      </c>
      <c r="G207" s="183">
        <f t="shared" ref="G207:G209" si="12">D207-F207</f>
        <v>2146.8834900000002</v>
      </c>
      <c r="H207" s="220">
        <v>2139.3831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2.1101399999999999</v>
      </c>
      <c r="G208" s="183">
        <f t="shared" si="12"/>
        <v>47.889859999999999</v>
      </c>
      <c r="H208" s="221">
        <v>0.51919999999999999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>
        <v>0.11550000000000001</v>
      </c>
      <c r="F209" s="184">
        <v>3.0421299999999998</v>
      </c>
      <c r="G209" s="183">
        <f t="shared" si="12"/>
        <v>-3.0421299999999998</v>
      </c>
      <c r="H209" s="221">
        <v>0.15692999999999999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39.287750000000003</v>
      </c>
      <c r="F210" s="185">
        <f>SUM(F206:F209)</f>
        <v>1747.1942700000002</v>
      </c>
      <c r="G210" s="185">
        <f>D210-F210</f>
        <v>2874.80573</v>
      </c>
      <c r="H210" s="207">
        <f>H206+H207+H208+H209</f>
        <v>2643.7866000000004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30" t="s">
        <v>1</v>
      </c>
      <c r="C221" s="431"/>
      <c r="D221" s="431"/>
      <c r="E221" s="431"/>
      <c r="F221" s="431"/>
      <c r="G221" s="431"/>
      <c r="H221" s="431"/>
      <c r="I221" s="431"/>
      <c r="J221" s="431"/>
      <c r="K221" s="432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33" t="s">
        <v>2</v>
      </c>
      <c r="D223" s="434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35" t="s">
        <v>8</v>
      </c>
      <c r="C229" s="436"/>
      <c r="D229" s="436"/>
      <c r="E229" s="436"/>
      <c r="F229" s="436"/>
      <c r="G229" s="436"/>
      <c r="H229" s="436"/>
      <c r="I229" s="436"/>
      <c r="J229" s="436"/>
      <c r="K229" s="437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24</v>
      </c>
      <c r="G231" s="401" t="str">
        <f>F205</f>
        <v>LANDET KVANTUM T.O.M UKE 24</v>
      </c>
      <c r="H231" s="401" t="s">
        <v>62</v>
      </c>
      <c r="I231" s="402" t="str">
        <f>H205</f>
        <v>LANDET KVANTUM T.O.M. UKE 24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27">
        <v>1650</v>
      </c>
      <c r="E232" s="438">
        <v>1650</v>
      </c>
      <c r="F232" s="419">
        <f>SUM(F233:F234)</f>
        <v>0</v>
      </c>
      <c r="G232" s="403">
        <f>SUM(G233:G234)</f>
        <v>1595.15535</v>
      </c>
      <c r="H232" s="424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28"/>
      <c r="E233" s="439"/>
      <c r="F233" s="420"/>
      <c r="G233" s="405">
        <v>1221.97955</v>
      </c>
      <c r="H233" s="425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29"/>
      <c r="E234" s="440"/>
      <c r="F234" s="406"/>
      <c r="G234" s="406">
        <v>373.17579999999998</v>
      </c>
      <c r="H234" s="426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27">
        <v>943</v>
      </c>
      <c r="E235" s="438">
        <v>1266</v>
      </c>
      <c r="F235" s="419">
        <f>SUM(F236:F237)</f>
        <v>50.367600000000003</v>
      </c>
      <c r="G235" s="403">
        <f>SUM(G236:G237)</f>
        <v>335.85910000000001</v>
      </c>
      <c r="H235" s="424">
        <f>E235-G235</f>
        <v>930.14089999999999</v>
      </c>
      <c r="I235" s="403">
        <f>SUM(I236:I237)</f>
        <v>639.77600000000007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28"/>
      <c r="E236" s="439"/>
      <c r="F236" s="420">
        <v>37.386000000000003</v>
      </c>
      <c r="G236" s="405">
        <v>234.91650000000001</v>
      </c>
      <c r="H236" s="425"/>
      <c r="I236" s="405">
        <v>531.21180000000004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29"/>
      <c r="E237" s="440"/>
      <c r="F237" s="406">
        <v>12.9816</v>
      </c>
      <c r="G237" s="406">
        <v>100.9426</v>
      </c>
      <c r="H237" s="426"/>
      <c r="I237" s="414">
        <v>108.5642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27">
        <v>943</v>
      </c>
      <c r="E238" s="438">
        <v>1143</v>
      </c>
      <c r="F238" s="419">
        <f>SUM(F239:F240)</f>
        <v>0</v>
      </c>
      <c r="G238" s="403">
        <f>SUM(G239:G240)</f>
        <v>0</v>
      </c>
      <c r="H238" s="424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28"/>
      <c r="E239" s="439"/>
      <c r="F239" s="420"/>
      <c r="G239" s="405"/>
      <c r="H239" s="425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29"/>
      <c r="E240" s="440"/>
      <c r="F240" s="406"/>
      <c r="G240" s="406"/>
      <c r="H240" s="426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50.367600000000003</v>
      </c>
      <c r="G242" s="185">
        <f>G232+G235+G238+G241</f>
        <v>1931.0144500000001</v>
      </c>
      <c r="H242" s="408">
        <f>SUM(H232:H241)</f>
        <v>2127.9855499999999</v>
      </c>
      <c r="I242" s="416">
        <f>I232+I235+I238+I241</f>
        <v>2725.4030000000002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24
&amp;"-,Normal"&amp;11(iht. motatte landings- og sluttsedler fra fiskesalgslagene; alle tallstørrelser i hele tonn)&amp;R18.06.2019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UKE_24_2019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2019-02-07T13:06:36Z</cp:lastPrinted>
  <dcterms:created xsi:type="dcterms:W3CDTF">2011-07-06T12:13:20Z</dcterms:created>
  <dcterms:modified xsi:type="dcterms:W3CDTF">2019-06-18T06:26:45Z</dcterms:modified>
</cp:coreProperties>
</file>