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7655" windowHeight="4365" tabRatio="413"/>
  </bookViews>
  <sheets>
    <sheet name="UKE_31_2019" sheetId="1" r:id="rId1"/>
  </sheets>
  <definedNames>
    <definedName name="Z_14D440E4_F18A_4F78_9989_38C1B133222D_.wvu.Cols" localSheetId="0" hidden="1">UKE_31_2019!#REF!</definedName>
    <definedName name="Z_14D440E4_F18A_4F78_9989_38C1B133222D_.wvu.PrintArea" localSheetId="0" hidden="1">UKE_31_2019!$B$1:$M$246</definedName>
    <definedName name="Z_14D440E4_F18A_4F78_9989_38C1B133222D_.wvu.Rows" localSheetId="0" hidden="1">UKE_31_2019!$358:$1048576,UKE_31_2019!$247:$357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2" i="1" l="1"/>
  <c r="G32" i="1"/>
  <c r="J32" i="1"/>
  <c r="F36" i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<sst xmlns="http://schemas.openxmlformats.org/spreadsheetml/2006/main" count="256" uniqueCount="129">
  <si>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</si>
  <si>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</si>
  <si>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</si>
  <si>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</si>
  <si>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</si>
  <si>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</si>
  <si>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</si>
  <si>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</si>
  <si>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</si>
  <si>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</si>
  <si>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</si>
  <si>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</si>
  <si>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</si>
  <si>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</si>
  <si>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</si>
  <si>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</si>
  <si>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</si>
  <si>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</si>
  <si>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</si>
  <si>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</si>
  <si>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</si>
  <si>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</si>
  <si>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</si>
  <si>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</si>
  <si>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</si>
  <si>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</si>
  <si>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</si>
  <si>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</si>
  <si>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</si>
  <si>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</si>
  <si>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</si>
  <si>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</si>
  <si>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</si>
  <si>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</si>
  <si>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</si>
  <si>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</si>
  <si>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</si>
  <si>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</si>
  <si>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</si>
  <si>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</si>
  <si>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</si>
  <si>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</si>
  <si>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</si>
  <si>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</si>
  <si>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</si>
  <si>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</si>
  <si>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</si>
  <si>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</si>
  <si>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</si>
  <si>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</si>
  <si>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</si>
  <si>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</si>
  <si>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</si>
  <si>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</si>
  <si>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</si>
  <si>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</si>
  <si>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</si>
  <si>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</si>
  <si>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</si>
  <si>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</si>
  <si>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</si>
  <si>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</si>
  <si>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</si>
  <si>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</si>
  <si>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</si>
  <si>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</si>
  <si>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</si>
  <si>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</si>
  <si>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</si>
  <si>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</si>
  <si>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</si>
  <si>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</si>
  <si>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</si>
  <si>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</si>
  <si>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</si>
  <si>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</si>
  <si>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</si>
  <si>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</si>
  <si>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</si>
  <si>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</si>
  <si>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</si>
  <si>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</si>
  <si>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</si>
  <si>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</si>
  <si>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</si>
  <si>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</si>
  <si>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</si>
  <si>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</si>
  <si>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</si>
  <si>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</si>
  <si>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</si>
  <si>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</si>
  <si>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</si>
  <si>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</si>
  <si>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</si>
  <si>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</si>
  <si>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</si>
  <si>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</si>
  <si>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</si>
  <si>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</si>
  <si>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</si>
  <si>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</si>
  <si>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</si>
  <si>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</si>
  <si>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</si>
  <si>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</si>
  <si>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</si>
  <si>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</si>
  <si>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</si>
  <si>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</si>
  <si>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</si>
  <si>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</si>
  <si>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</si>
  <si>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</si>
  <si>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</si>
  <si>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</si>
  <si>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</si>
  <si>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</si>
  <si>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</si>
  <si>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</si>
  <si>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</si>
  <si>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</si>
  <si>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</si>
  <si>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31</t>
  </si>
  <si>
    <t>LANDET KVANTUM T.O.M UKE 31</t>
  </si>
  <si>
    <t>LANDET KVANTUM T.O.M. UKE 31 2018</t>
  </si>
  <si>
    <r>
      <t xml:space="preserve">3 </t>
    </r>
    <r>
      <rPr>
        <sz val="9"/>
        <color theme="1"/>
        <rFont val="Calibri"/>
        <family val="2"/>
      </rPr>
      <t>Registrert rekreasjonsfiske utgjør 1 887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</si>
  <si>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</si>
  <si>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399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</si>
</sst>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28" zoomScaleNormal="115" workbookViewId="0">
      <selection activeCell="G38" sqref="G38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629.83407</v>
      </c>
      <c r="G20" s="328">
        <f>G21+G22</f>
        <v>54380.78933</v>
      </c>
      <c r="H20" s="328"/>
      <c r="I20" s="328">
        <f>I22+I21</f>
        <v>43898.21067</v>
      </c>
      <c r="J20" s="329">
        <f>J22+J21</f>
        <v>59005.291729999997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629.83407</v>
      </c>
      <c r="G21" s="330">
        <v>53867.754150000001</v>
      </c>
      <c r="H21" s="330"/>
      <c r="I21" s="330">
        <f>E21-G21</f>
        <v>43601.245849999999</v>
      </c>
      <c r="J21" s="331">
        <v>58651.439019999998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513.03517999999997</v>
      </c>
      <c r="H22" s="332"/>
      <c r="I22" s="330">
        <f>E22-G22</f>
        <v>296.96482000000003</v>
      </c>
      <c r="J22" s="331">
        <v>353.85271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514.66593999999998</v>
      </c>
      <c r="G23" s="328">
        <f>G24+G30+G31</f>
        <v>185432.51891800002</v>
      </c>
      <c r="H23" s="328"/>
      <c r="I23" s="328">
        <f>I24+I30+I31</f>
        <v>18815.481082000002</v>
      </c>
      <c r="J23" s="329">
        <f>J24+J30+J31</f>
        <v>209665.34504999997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507.05396999999994</v>
      </c>
      <c r="G24" s="334">
        <f>G25+G26+G27+G28</f>
        <v>151573.03934800002</v>
      </c>
      <c r="H24" s="334"/>
      <c r="I24" s="334">
        <f>I25+I26+I27+I28+I29</f>
        <v>7881.9606520000016</v>
      </c>
      <c r="J24" s="335">
        <f>J25+J26+J27+J28</f>
        <v>166529.36416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31.078869999999998</v>
      </c>
      <c r="G25" s="336">
        <v>42077.059840000002</v>
      </c>
      <c r="H25" s="336">
        <v>799</v>
      </c>
      <c r="I25" s="336">
        <f>E25-G25+H25</f>
        <v>-347.05984000000171</v>
      </c>
      <c r="J25" s="337">
        <v>50677.342380000002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166.16202000000001</v>
      </c>
      <c r="G26" s="336">
        <v>41202.049959999997</v>
      </c>
      <c r="H26" s="336">
        <v>1423</v>
      </c>
      <c r="I26" s="336">
        <f>E26-G26+H26</f>
        <v>-365.04995999999664</v>
      </c>
      <c r="J26" s="337">
        <v>47090.404750000002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221.76375999999999</v>
      </c>
      <c r="G27" s="336">
        <v>39440.291241999999</v>
      </c>
      <c r="H27" s="336">
        <v>2097</v>
      </c>
      <c r="I27" s="336">
        <f>E27-G27+H27</f>
        <v>2930.7087580000007</v>
      </c>
      <c r="J27" s="337">
        <v>40241.459649999997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88.049319999999994</v>
      </c>
      <c r="G28" s="336">
        <v>28853.638306000001</v>
      </c>
      <c r="H28" s="336">
        <v>1284</v>
      </c>
      <c r="I28" s="336">
        <f>E28-G28+H28</f>
        <v>-1847.6383060000007</v>
      </c>
      <c r="J28" s="337">
        <v>28520.157380000001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G29-5253</f>
        <v>350</v>
      </c>
      <c r="G29" s="336">
        <f>H25+H26+H27+H28</f>
        <v>5603</v>
      </c>
      <c r="H29" s="336"/>
      <c r="I29" s="336">
        <f>E29-G29</f>
        <v>7511</v>
      </c>
      <c r="J29" s="337">
        <v>5816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0.61950000000000005</v>
      </c>
      <c r="G30" s="334">
        <v>15458.823039999999</v>
      </c>
      <c r="H30" s="336"/>
      <c r="I30" s="398">
        <f>E30-G30</f>
        <v>9882.1769600000007</v>
      </c>
      <c r="J30" s="335">
        <v>17148.857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6.9924700000000009</v>
      </c>
      <c r="G31" s="334">
        <f>G32</f>
        <v>18400.65653</v>
      </c>
      <c r="H31" s="336"/>
      <c r="I31" s="334">
        <f>I32+I33</f>
        <v>1051.3434699999998</v>
      </c>
      <c r="J31" s="335">
        <f>J32</f>
        <v>25987.123889999999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27.99247-F36</f>
        <v>6.9924700000000009</v>
      </c>
      <c r="G32" s="336">
        <f>21757.65653-G36</f>
        <v>18400.65653</v>
      </c>
      <c r="H32" s="336">
        <v>641</v>
      </c>
      <c r="I32" s="336">
        <f>E32-G32+H32</f>
        <v>-147.6565300000002</v>
      </c>
      <c r="J32" s="337">
        <f>32082.12389-J36</f>
        <v>25987.123889999999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G33-628</f>
        <v>13</v>
      </c>
      <c r="G33" s="339">
        <f>H32</f>
        <v>641</v>
      </c>
      <c r="H33" s="339"/>
      <c r="I33" s="339">
        <f t="shared" ref="I33:I37" si="0">E33-G33</f>
        <v>1199</v>
      </c>
      <c r="J33" s="340">
        <v>457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2820.7589520000001</v>
      </c>
      <c r="H34" s="341"/>
      <c r="I34" s="370">
        <f t="shared" si="0"/>
        <v>179.24104799999986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458.32035999999999</v>
      </c>
      <c r="H35" s="320"/>
      <c r="I35" s="370">
        <f t="shared" si="0"/>
        <v>334.67964000000001</v>
      </c>
      <c r="J35" s="390">
        <v>546.77416000000005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G36-3336</f>
        <v>21</v>
      </c>
      <c r="G36" s="320">
        <v>3357</v>
      </c>
      <c r="H36" s="369"/>
      <c r="I36" s="423">
        <f t="shared" si="0"/>
        <v>-357</v>
      </c>
      <c r="J36" s="320">
        <v>6095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8.8646200000000004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1097.3593499999999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</v>
      </c>
      <c r="G39" s="320">
        <v>249</v>
      </c>
      <c r="H39" s="320"/>
      <c r="I39" s="370">
        <f>E39-G39</f>
        <v>-249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1175.36463</v>
      </c>
      <c r="G40" s="197">
        <f>G20+G23+G34+G35+G36+G37+G39</f>
        <v>253698.38756000003</v>
      </c>
      <c r="H40" s="197">
        <f>H25+H26+H27+H28+H32</f>
        <v>6244</v>
      </c>
      <c r="I40" s="302">
        <f>I20+I23+I34+I35+I36+I37+I39</f>
        <v>62621.612439999997</v>
      </c>
      <c r="J40" s="198">
        <f>J20+J23+J34+J35+J36+J37+J38+J39</f>
        <v>287667.82253999991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31</v>
      </c>
      <c r="F56" s="194" t="str">
        <f>G19</f>
        <v>LANDET KVANTUM T.O.M UKE 31</v>
      </c>
      <c r="G56" s="194" t="str">
        <f>I19</f>
        <v>RESTKVOTER</v>
      </c>
      <c r="H56" s="195" t="str">
        <f>J19</f>
        <v>LANDET KVANTUM T.O.M. UKE 31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8.8899299999999997</v>
      </c>
      <c r="F57" s="347">
        <v>973.01877000000002</v>
      </c>
      <c r="G57" s="439">
        <f>D57-F57-F58</f>
        <v>3089.4345200000002</v>
      </c>
      <c r="H57" s="380">
        <v>1171.4142099999999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9.5645000000000007</v>
      </c>
      <c r="F58" s="387">
        <v>1313.5467100000001</v>
      </c>
      <c r="G58" s="440"/>
      <c r="H58" s="349">
        <v>1297.4166700000001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76.118250000000003</v>
      </c>
      <c r="G59" s="393">
        <f>D59-F59</f>
        <v>123.88175</v>
      </c>
      <c r="H59" s="301">
        <v>67.473159999999993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3.9380999999999999</v>
      </c>
      <c r="F60" s="347">
        <f>F61+F62+F63</f>
        <v>5369.5968000000003</v>
      </c>
      <c r="G60" s="387">
        <f>D60-F60</f>
        <v>2693.4031999999997</v>
      </c>
      <c r="H60" s="350">
        <f>H61+H62+H63</f>
        <v>5329.3405599999996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0.33839999999999998</v>
      </c>
      <c r="F61" s="359">
        <v>2113.2641899999999</v>
      </c>
      <c r="G61" s="359"/>
      <c r="H61" s="360">
        <v>2206.1825100000001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2.6337999999999999</v>
      </c>
      <c r="F62" s="359">
        <v>2109.6642999999999</v>
      </c>
      <c r="G62" s="359"/>
      <c r="H62" s="360">
        <v>2096.0363200000002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0.96589999999999998</v>
      </c>
      <c r="F63" s="376">
        <v>1146.66831</v>
      </c>
      <c r="G63" s="376"/>
      <c r="H63" s="381">
        <v>1027.1217300000001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44.457970000000003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22.392530000000001</v>
      </c>
      <c r="F66" s="200">
        <f>F57+F58+F59+F60+F64+F65</f>
        <v>7778.2448799999993</v>
      </c>
      <c r="G66" s="200">
        <f>D66-F66</f>
        <v>5976.7551200000007</v>
      </c>
      <c r="H66" s="208">
        <f>H57+H58+H59+H60+H64+H65</f>
        <v>7910.10617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31</v>
      </c>
      <c r="G84" s="194" t="str">
        <f>G19</f>
        <v>LANDET KVANTUM T.O.M UKE 31</v>
      </c>
      <c r="H84" s="194" t="str">
        <f>I19</f>
        <v>RESTKVOTER</v>
      </c>
      <c r="I84" s="195" t="str">
        <f>J19</f>
        <v>LANDET KVANTUM T.O.M. UKE 31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77.586179999999999</v>
      </c>
      <c r="G85" s="328">
        <f>G86+G87</f>
        <v>29709.549510000001</v>
      </c>
      <c r="H85" s="328">
        <f>H86+H87</f>
        <v>5472.4504900000002</v>
      </c>
      <c r="I85" s="329">
        <f>I86+I87</f>
        <v>30544.37314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77.576800000000006</v>
      </c>
      <c r="G86" s="330">
        <v>29334.96558</v>
      </c>
      <c r="H86" s="330">
        <f>E86-G86</f>
        <v>5022.03442</v>
      </c>
      <c r="I86" s="331">
        <v>30170.88464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9.3799999999999994E-3</v>
      </c>
      <c r="G87" s="332">
        <v>374.58393000000001</v>
      </c>
      <c r="H87" s="332">
        <f>E87-G87</f>
        <v>450.41606999999999</v>
      </c>
      <c r="I87" s="333">
        <v>373.48849999999999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449.36522000000002</v>
      </c>
      <c r="G88" s="328">
        <f t="shared" si="2"/>
        <v>36961.838069999998</v>
      </c>
      <c r="H88" s="328">
        <f>H89+H94+H95</f>
        <v>23455.161929999998</v>
      </c>
      <c r="I88" s="329">
        <f t="shared" si="2"/>
        <v>33840.701240000002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434.35410000000002</v>
      </c>
      <c r="G89" s="334">
        <f t="shared" si="4"/>
        <v>28636.440770000001</v>
      </c>
      <c r="H89" s="334">
        <f>H90+H91+H92+H93</f>
        <v>19736.559229999999</v>
      </c>
      <c r="I89" s="335">
        <f t="shared" si="4"/>
        <v>24847.87873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85.06514</v>
      </c>
      <c r="G90" s="336">
        <v>4156.5193900000004</v>
      </c>
      <c r="H90" s="336">
        <f t="shared" ref="H90:H98" si="5">E90-G90</f>
        <v>9566.4806099999987</v>
      </c>
      <c r="I90" s="337">
        <v>5279.5791300000001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124.03588000000001</v>
      </c>
      <c r="G91" s="336">
        <v>8417.7079900000008</v>
      </c>
      <c r="H91" s="336">
        <f t="shared" si="5"/>
        <v>4934.2920099999992</v>
      </c>
      <c r="I91" s="337">
        <v>7810.3400199999996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151.06774999999999</v>
      </c>
      <c r="G92" s="336">
        <v>9523.1841199999999</v>
      </c>
      <c r="H92" s="336">
        <f t="shared" si="5"/>
        <v>4194.8158800000001</v>
      </c>
      <c r="I92" s="337">
        <v>7231.0412100000003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74.185329999999993</v>
      </c>
      <c r="G93" s="336">
        <v>6539.02927</v>
      </c>
      <c r="H93" s="336">
        <f t="shared" si="5"/>
        <v>1040.97073</v>
      </c>
      <c r="I93" s="337">
        <v>4526.9183700000003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/>
      <c r="G94" s="334">
        <v>7355.1529799999998</v>
      </c>
      <c r="H94" s="334">
        <f t="shared" si="5"/>
        <v>2735.8470200000002</v>
      </c>
      <c r="I94" s="335">
        <v>7644.2095799999997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15.01112</v>
      </c>
      <c r="G95" s="345">
        <v>970.24432000000002</v>
      </c>
      <c r="H95" s="345">
        <f t="shared" si="5"/>
        <v>982.75567999999998</v>
      </c>
      <c r="I95" s="346">
        <v>1348.61293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0.42358000000000001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527</v>
      </c>
      <c r="H98" s="320">
        <f t="shared" si="5"/>
        <v>-527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528.37498000000005</v>
      </c>
      <c r="G99" s="391">
        <f t="shared" si="6"/>
        <v>67516.267639999991</v>
      </c>
      <c r="H99" s="222">
        <f>H85+H88+H96+H97+H98</f>
        <v>28695.732359999998</v>
      </c>
      <c r="I99" s="198">
        <f>I85+I88+I96+I97+I98</f>
        <v>64809.810420000009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31</v>
      </c>
      <c r="G117" s="194" t="str">
        <f>G19</f>
        <v>LANDET KVANTUM T.O.M UKE 31</v>
      </c>
      <c r="H117" s="194" t="str">
        <f>I19</f>
        <v>RESTKVOTER</v>
      </c>
      <c r="I117" s="195" t="str">
        <f>J19</f>
        <v>LANDET KVANTUM T.O.M. UKE 31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446.33012000000002</v>
      </c>
      <c r="G118" s="232">
        <f t="shared" si="7"/>
        <v>34874.03241</v>
      </c>
      <c r="H118" s="347">
        <f t="shared" si="7"/>
        <v>10633.96759</v>
      </c>
      <c r="I118" s="350">
        <f t="shared" si="7"/>
        <v>43723.587729999999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420.94094000000001</v>
      </c>
      <c r="G119" s="244">
        <v>29310.80168</v>
      </c>
      <c r="H119" s="351">
        <f>E119-G119</f>
        <v>6423.1983199999995</v>
      </c>
      <c r="I119" s="352">
        <v>36469.176319999999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25.38918</v>
      </c>
      <c r="G120" s="244">
        <v>5563.2307300000002</v>
      </c>
      <c r="H120" s="351">
        <f>E120-G120</f>
        <v>3710.7692699999998</v>
      </c>
      <c r="I120" s="352">
        <v>7254.4114099999997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403.91300000000001</v>
      </c>
      <c r="G122" s="295">
        <v>21139.07562</v>
      </c>
      <c r="H122" s="298">
        <f>E122-G122</f>
        <v>10680.92438</v>
      </c>
      <c r="I122" s="300">
        <v>21169.593870000001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579.07569000000001</v>
      </c>
      <c r="G123" s="226">
        <f>G132+G129+G124</f>
        <v>40527.345010000005</v>
      </c>
      <c r="H123" s="355">
        <f>H124+H129+H132</f>
        <v>11630.654990000001</v>
      </c>
      <c r="I123" s="356">
        <f>I124+I129+I132</f>
        <v>39577.755489999996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498.18473</v>
      </c>
      <c r="G124" s="377">
        <f>G125+G126+G128+G127</f>
        <v>30112.255700000002</v>
      </c>
      <c r="H124" s="357">
        <f>H125+H126+H127+H128</f>
        <v>8943.7443000000003</v>
      </c>
      <c r="I124" s="358">
        <f>I125+I126+I127+I128</f>
        <v>31663.67668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54.970610000000001</v>
      </c>
      <c r="G125" s="240">
        <v>4682.1358700000001</v>
      </c>
      <c r="H125" s="359">
        <f t="shared" ref="H125:H137" si="8">E125-G125</f>
        <v>7812.8641299999999</v>
      </c>
      <c r="I125" s="360">
        <v>4767.6568100000004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65.878770000000003</v>
      </c>
      <c r="G126" s="240">
        <v>7732.5345100000004</v>
      </c>
      <c r="H126" s="359">
        <f t="shared" si="8"/>
        <v>3498.4654899999996</v>
      </c>
      <c r="I126" s="360">
        <v>7742.3791499999998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197.7491</v>
      </c>
      <c r="G127" s="240">
        <v>9539.53953</v>
      </c>
      <c r="H127" s="359">
        <f t="shared" si="8"/>
        <v>-851.53953000000001</v>
      </c>
      <c r="I127" s="360">
        <v>9336.0361900000007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179.58625000000001</v>
      </c>
      <c r="G128" s="240">
        <v>8158.0457900000001</v>
      </c>
      <c r="H128" s="359">
        <f t="shared" si="8"/>
        <v>-1516.0457900000001</v>
      </c>
      <c r="I128" s="360">
        <v>9817.6045300000005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10.039949999999999</v>
      </c>
      <c r="G129" s="233">
        <v>6324.7499399999997</v>
      </c>
      <c r="H129" s="361">
        <f t="shared" si="8"/>
        <v>-119.7499399999997</v>
      </c>
      <c r="I129" s="362">
        <v>4337.0416999999998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10.039949999999999</v>
      </c>
      <c r="G130" s="240">
        <v>6192.8429299999998</v>
      </c>
      <c r="H130" s="359">
        <f t="shared" si="8"/>
        <v>-487.8429299999998</v>
      </c>
      <c r="I130" s="360">
        <v>4308.7326300000004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131.9070099999999</v>
      </c>
      <c r="H131" s="359">
        <f t="shared" si="8"/>
        <v>368.0929900000001</v>
      </c>
      <c r="I131" s="360">
        <f>I129-I130</f>
        <v>28.309069999999338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70.851010000000002</v>
      </c>
      <c r="G132" s="257">
        <v>4090.3393700000001</v>
      </c>
      <c r="H132" s="363">
        <f t="shared" si="8"/>
        <v>2806.6606299999999</v>
      </c>
      <c r="I132" s="364">
        <v>3577.0371100000002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11.69351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</v>
      </c>
      <c r="G136" s="225">
        <v>233</v>
      </c>
      <c r="H136" s="234">
        <f t="shared" si="8"/>
        <v>-233</v>
      </c>
      <c r="I136" s="297">
        <v>171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1442.0123200000003</v>
      </c>
      <c r="G137" s="186">
        <f>G118+G122+G123+G133+G134+G135+G136</f>
        <v>99026.084040000002</v>
      </c>
      <c r="H137" s="200">
        <f t="shared" si="8"/>
        <v>32838.915959999998</v>
      </c>
      <c r="I137" s="198">
        <f>I118+I121+I122+I123+I133+I134+I135+I136</f>
        <v>106798.78153999998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31</v>
      </c>
      <c r="F156" s="69" t="str">
        <f>G19</f>
        <v>LANDET KVANTUM T.O.M UKE 31</v>
      </c>
      <c r="G156" s="69" t="str">
        <f>I19</f>
        <v>RESTKVOTER</v>
      </c>
      <c r="H156" s="92" t="str">
        <f>J19</f>
        <v>LANDET KVANTUM T.O.M. UKE 31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16.67848</v>
      </c>
      <c r="F157" s="183">
        <v>17391.93244</v>
      </c>
      <c r="G157" s="183">
        <f>D157-F157</f>
        <v>17179.06756</v>
      </c>
      <c r="H157" s="220">
        <v>15319.812019999999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29.084869999999999</v>
      </c>
      <c r="G158" s="183">
        <f>D158-F158</f>
        <v>70.915130000000005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16.67848</v>
      </c>
      <c r="F160" s="185">
        <f>SUM(F157:F159)</f>
        <v>17421.017309999999</v>
      </c>
      <c r="G160" s="185">
        <f>D160-F160</f>
        <v>17283.982690000001</v>
      </c>
      <c r="H160" s="207">
        <f>SUM(H157:H159)</f>
        <v>15323.673650000001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31</v>
      </c>
      <c r="G176" s="69" t="str">
        <f>G19</f>
        <v>LANDET KVANTUM T.O.M UKE 31</v>
      </c>
      <c r="H176" s="69" t="str">
        <f>I19</f>
        <v>RESTKVOTER</v>
      </c>
      <c r="I176" s="92" t="str">
        <f>J19</f>
        <v>LANDET KVANTUM T.O.M. UKE 31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1175.38572</v>
      </c>
      <c r="G177" s="227">
        <f t="shared" ref="G177:H177" si="10">G178+G179+G180+G181</f>
        <v>25118.766870000003</v>
      </c>
      <c r="H177" s="305">
        <f t="shared" si="10"/>
        <v>14709.233129999997</v>
      </c>
      <c r="I177" s="310">
        <f>I178+I179+I180+I181</f>
        <v>20634.678440000003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625.40767000000005</v>
      </c>
      <c r="G178" s="288">
        <v>18616.090520000002</v>
      </c>
      <c r="H178" s="303">
        <f t="shared" ref="H178:H183" si="11">E178-G178</f>
        <v>6880.9094799999984</v>
      </c>
      <c r="I178" s="308">
        <v>16306.454830000001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>
        <v>220.85744</v>
      </c>
      <c r="G179" s="288">
        <v>1865.9486999999999</v>
      </c>
      <c r="H179" s="303">
        <f t="shared" si="11"/>
        <v>4770.0513000000001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64.81841</v>
      </c>
      <c r="G180" s="288">
        <v>2277.0558500000002</v>
      </c>
      <c r="H180" s="303">
        <f t="shared" si="11"/>
        <v>-484.05585000000019</v>
      </c>
      <c r="I180" s="308">
        <v>1482.1696300000001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264.30220000000003</v>
      </c>
      <c r="G181" s="288">
        <v>2359.6718000000001</v>
      </c>
      <c r="H181" s="303">
        <f t="shared" si="11"/>
        <v>3542.3281999999999</v>
      </c>
      <c r="I181" s="308">
        <v>1896.8751199999999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/>
      <c r="G182" s="289">
        <v>4742.40924</v>
      </c>
      <c r="H182" s="307">
        <f t="shared" si="11"/>
        <v>757.59076000000005</v>
      </c>
      <c r="I182" s="312">
        <v>1913.53396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113.5017</v>
      </c>
      <c r="G183" s="227">
        <f>G184+G185</f>
        <v>1871.21138</v>
      </c>
      <c r="H183" s="305">
        <f t="shared" si="11"/>
        <v>6128.7886200000003</v>
      </c>
      <c r="I183" s="310">
        <f>I184+I185</f>
        <v>2430.7548900000002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2.8161700000000001</v>
      </c>
      <c r="G184" s="288">
        <v>243.33652000000001</v>
      </c>
      <c r="H184" s="303"/>
      <c r="I184" s="308">
        <v>1025.3287700000001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110.68553</v>
      </c>
      <c r="G185" s="229">
        <v>1627.8748599999999</v>
      </c>
      <c r="H185" s="306"/>
      <c r="I185" s="311">
        <v>1405.4261200000001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1.31985</v>
      </c>
      <c r="G187" s="228">
        <v>31.608450000000001</v>
      </c>
      <c r="H187" s="304">
        <f>E187-G187</f>
        <v>-31.608450000000001</v>
      </c>
      <c r="I187" s="309">
        <v>30.38794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1290.2072700000001</v>
      </c>
      <c r="G188" s="186">
        <f>G177+G182+G183+G186+G187</f>
        <v>31764.364340000004</v>
      </c>
      <c r="H188" s="200">
        <f>H177+H182+H183+H186+H187</f>
        <v>21573.635659999996</v>
      </c>
      <c r="I188" s="198">
        <f>I177+I182+I183+I186+I187</f>
        <v>25009.816030000005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31</v>
      </c>
      <c r="F205" s="69" t="str">
        <f>G19</f>
        <v>LANDET KVANTUM T.O.M UKE 31</v>
      </c>
      <c r="G205" s="69" t="str">
        <f>I19</f>
        <v>RESTKVOTER</v>
      </c>
      <c r="H205" s="92" t="str">
        <f>J19</f>
        <v>LANDET KVANTUM T.O.M. UKE 31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38.827010000000001</v>
      </c>
      <c r="F206" s="183">
        <v>626.72191999999995</v>
      </c>
      <c r="G206" s="183">
        <f>D206-F206</f>
        <v>473.27808000000005</v>
      </c>
      <c r="H206" s="220">
        <v>686.23314000000005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79.119200000000006</v>
      </c>
      <c r="F207" s="183">
        <v>2236.73639</v>
      </c>
      <c r="G207" s="183">
        <f t="shared" ref="G207:G209" si="12">D207-F207</f>
        <v>1235.26361</v>
      </c>
      <c r="H207" s="220">
        <v>2939.8579399999999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5.8999999999999999E-3</v>
      </c>
      <c r="F209" s="184">
        <v>3.4664700000000002</v>
      </c>
      <c r="G209" s="183">
        <f t="shared" si="12"/>
        <v>-3.4664700000000002</v>
      </c>
      <c r="H209" s="221">
        <v>0.55676000000000003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117.95211</v>
      </c>
      <c r="F210" s="185">
        <f>SUM(F206:F209)</f>
        <v>2869.0349199999996</v>
      </c>
      <c r="G210" s="185">
        <f>D210-F210</f>
        <v>1752.9650800000004</v>
      </c>
      <c r="H210" s="207">
        <f>H206+H207+H208+H209</f>
        <v>3627.1670400000003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31</v>
      </c>
      <c r="G231" s="401" t="str">
        <f>F205</f>
        <v>LANDET KVANTUM T.O.M UKE 31</v>
      </c>
      <c r="H231" s="401" t="s">
        <v>62</v>
      </c>
      <c r="I231" s="402" t="str">
        <f>H205</f>
        <v>LANDET KVANTUM T.O.M. UKE 31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85.332629999999995</v>
      </c>
      <c r="G235" s="403">
        <f>SUM(G236:G237)</f>
        <v>912.04975999999999</v>
      </c>
      <c r="H235" s="453">
        <f>E235-G235</f>
        <v>353.95024000000001</v>
      </c>
      <c r="I235" s="403">
        <f>SUM(I236:I237)</f>
        <v>1316.07385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71.602130000000002</v>
      </c>
      <c r="G236" s="405">
        <v>693.97695999999996</v>
      </c>
      <c r="H236" s="454"/>
      <c r="I236" s="405">
        <v>1101.3892000000001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13.730499999999999</v>
      </c>
      <c r="G237" s="406">
        <v>218.0728</v>
      </c>
      <c r="H237" s="455"/>
      <c r="I237" s="414">
        <v>214.68465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85.332629999999995</v>
      </c>
      <c r="G242" s="185">
        <f>G232+G235+G238+G241</f>
        <v>2507.2051099999999</v>
      </c>
      <c r="H242" s="408">
        <f>SUM(H232:H241)</f>
        <v>1551.7948900000001</v>
      </c>
      <c r="I242" s="416">
        <f>I232+I235+I238+I241</f>
        <v>3401.7008500000002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31
&amp;"-,Normal"&amp;11(iht. motatte landings- og sluttsedler fra fiskesalgslagene; alle tallstørrelser i hele tonn)&amp;R06.08.2019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UKE_31_2019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2019-07-17T10:57:55Z</cp:lastPrinted>
  <dcterms:created xsi:type="dcterms:W3CDTF">2011-07-06T12:13:20Z</dcterms:created>
  <dcterms:modified xsi:type="dcterms:W3CDTF">2019-08-06T08:34:12Z</dcterms:modified>
</cp:coreProperties>
</file>