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Finnmark_Troms" sheetId="2" r:id="rId2"/>
  </sheets>
  <definedNames/>
  <calcPr fullCalcOnLoad="1"/>
</workbook>
</file>

<file path=xl/sharedStrings.xml><?xml version="1.0" encoding="utf-8"?>
<sst xmlns="http://schemas.openxmlformats.org/spreadsheetml/2006/main" count="209" uniqueCount="124">
  <si>
    <t>LØNNSOMHETSUNDERSØKELSE FOR SETTEFISKPRODUKSJON</t>
  </si>
  <si>
    <t>FORKLARING</t>
  </si>
  <si>
    <t>Kilde: Fiskeridirektoratet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</si>
  <si>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</si>
  <si>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</si>
  <si>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</si>
  <si>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</si>
  <si>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</si>
  <si>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</si>
  <si>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</si>
  <si>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 mulig</t>
  </si>
  <si>
    <t>for perioden, har vi valgt å foreta en ny gjennomsnittsberegning for alle undersøkelsesårene slik</t>
  </si>
  <si>
    <t>at de nyeste definisjonene er gjeldende.</t>
  </si>
  <si>
    <t>USIKKERHET</t>
  </si>
  <si>
    <t>Utvalget i lønnsomhetsundersøkelsen består av selskaper med forskjellige produksjonsformer.</t>
  </si>
  <si>
    <t>Med det menes at utvalget består av selskaper som kun selger smolt, og selskaper som selger</t>
  </si>
  <si>
    <t>yngel i tillegg til smolten.</t>
  </si>
  <si>
    <t>Yngelen blir solgt til andre selskaper med settefiskproduksjon. Kostnadene i forbindelse med</t>
  </si>
  <si>
    <t>yngelproduksjon er, som følge av kortere produksjonstid, lavere enn kostnadene ved</t>
  </si>
  <si>
    <t>smoltproduksjon.</t>
  </si>
  <si>
    <t>Det har ved gjennomføring av undersøkelsen vært umulig å skille ut kostnader knyttet direkte</t>
  </si>
  <si>
    <t>til produksjon av yngel fra de samlede kostnader.</t>
  </si>
  <si>
    <t xml:space="preserve">Endringer fra år til år kan derfor skyldes utvalgets sammensetning i det enkelte </t>
  </si>
  <si>
    <t>undersøkelsesår, dvs. forholdet mellom de rene smoltprodusenter og selskaper som</t>
  </si>
  <si>
    <t>produserer både smolt og yngel.</t>
  </si>
  <si>
    <t>GJENNOMSNITTSRESULTATER FOR FINNMARK OG TROMS</t>
  </si>
  <si>
    <t>UTVALGET</t>
  </si>
  <si>
    <r>
      <t xml:space="preserve">1990 </t>
    </r>
    <r>
      <rPr>
        <b/>
        <vertAlign val="superscript"/>
        <sz val="10"/>
        <rFont val="Arial"/>
        <family val="2"/>
      </rPr>
      <t>1)</t>
    </r>
  </si>
  <si>
    <t>Antall selskaper i undersøkelsen</t>
  </si>
  <si>
    <t>stk</t>
  </si>
  <si>
    <t>%</t>
  </si>
  <si>
    <t>1) Lav representativitet. Ikke beregnet resultat.</t>
  </si>
  <si>
    <t>RESULTATREGNSKAP</t>
  </si>
  <si>
    <t>GJENNOMSNITTSTALL FOR FINNMARK OG TROMS</t>
  </si>
  <si>
    <t xml:space="preserve">   Salgsinntekt av smolt</t>
  </si>
  <si>
    <t>kr</t>
  </si>
  <si>
    <t xml:space="preserve">   Forsikringsutbetalinger</t>
  </si>
  <si>
    <t xml:space="preserve">   Annen driftsinntekt</t>
  </si>
  <si>
    <t>SUM DRIFTSINNTEKT</t>
  </si>
  <si>
    <t xml:space="preserve">   Rogn/yngelkostnad</t>
  </si>
  <si>
    <t xml:space="preserve">   Fôrkostnad</t>
  </si>
  <si>
    <t xml:space="preserve">   Forsikringskostnad</t>
  </si>
  <si>
    <t xml:space="preserve">   Lønnskostnad inkl. kalk. eierlønn</t>
  </si>
  <si>
    <t xml:space="preserve">   Elektrisitetskostnad</t>
  </si>
  <si>
    <t xml:space="preserve">   Annen driftskostnad</t>
  </si>
  <si>
    <t>SUM DRIFTSKOSTNAD</t>
  </si>
  <si>
    <t>DRIFTSRESULTAT</t>
  </si>
  <si>
    <t xml:space="preserve">   Finansinntekter</t>
  </si>
  <si>
    <t xml:space="preserve">   Finanskostnader</t>
  </si>
  <si>
    <t>ORD.RESULTAT FØR SKATTEKOSTNAD</t>
  </si>
  <si>
    <t>2) Før 1994 var salgsinntekter av rogn og yngel ikke spesifisert, men inngikk i posten salgsinntekter av smolt.</t>
  </si>
  <si>
    <t>3) Før 1997 var vaksinasjonskostnader ikke spesifisert, men inngikk i posten annen driftskostnad.</t>
  </si>
  <si>
    <t>BALANSEREGNSKAP</t>
  </si>
  <si>
    <t>Eiendeler:</t>
  </si>
  <si>
    <t xml:space="preserve">   Finansielle anleggsmidler</t>
  </si>
  <si>
    <t>SUM ANLEGGSMIDLER</t>
  </si>
  <si>
    <t xml:space="preserve">   Fordringer og investeringer</t>
  </si>
  <si>
    <t xml:space="preserve">   Kontanter og bankinnskudd</t>
  </si>
  <si>
    <t xml:space="preserve">SUM OMLØPSMIDLER </t>
  </si>
  <si>
    <t>SUM EIENDELER</t>
  </si>
  <si>
    <t>Sum langsiktig gjeld</t>
  </si>
  <si>
    <t xml:space="preserve">   Gjeld til kredittinstitusjoner</t>
  </si>
  <si>
    <t xml:space="preserve">   Leverandørgjeld</t>
  </si>
  <si>
    <t xml:space="preserve">  Annen kortsiktig gjeld</t>
  </si>
  <si>
    <t>Sum kortsiktig gjeld</t>
  </si>
  <si>
    <t>SUM GJELD:</t>
  </si>
  <si>
    <t>SUM GJELD OG EGENKAPITAL:</t>
  </si>
  <si>
    <t>4) Før 1999 var beholdning av vaksine ikke spesifisert.</t>
  </si>
  <si>
    <t>5) Før 1992 er betingende skattfrie avsetninger ført under denne posten.</t>
  </si>
  <si>
    <t>Salg av smolt</t>
  </si>
  <si>
    <t>Utnyttelsesgrad</t>
  </si>
  <si>
    <t>Antall årsverk</t>
  </si>
  <si>
    <t>Produksjonsverdi</t>
  </si>
  <si>
    <t>Kalk. rente på egenkapitalen</t>
  </si>
  <si>
    <t>Kalk. avskrivninger (Blandet prinsipp)</t>
  </si>
  <si>
    <t>Lønnsevne</t>
  </si>
  <si>
    <t xml:space="preserve">6) Før 1994 var salg av rogn og yngel ikke spesifisert. 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</si>
  <si>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</si>
  <si>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</si>
  <si>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</si>
  <si>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</si>
  <si>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</si>
  <si>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</si>
  <si>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</si>
  <si>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</si>
  <si>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Dette medfører at vedlagte resultater ikke her helt identisk med resultater offentliggjort i</t>
  </si>
  <si>
    <t>tidligere undersøkelser (rapporter).</t>
  </si>
  <si>
    <r>
      <t xml:space="preserve">   Salgsinntekt av yngel </t>
    </r>
    <r>
      <rPr>
        <vertAlign val="superscript"/>
        <sz val="10"/>
        <color indexed="8"/>
        <rFont val="Arial"/>
        <family val="2"/>
      </rPr>
      <t>1)</t>
    </r>
  </si>
  <si>
    <r>
      <t xml:space="preserve">   Salgsinntekt av rogn </t>
    </r>
    <r>
      <rPr>
        <vertAlign val="superscript"/>
        <sz val="10"/>
        <color indexed="8"/>
        <rFont val="Arial"/>
        <family val="2"/>
      </rPr>
      <t xml:space="preserve"> 1)</t>
    </r>
  </si>
  <si>
    <r>
      <t xml:space="preserve">   Vaksinasjonskostnad </t>
    </r>
    <r>
      <rPr>
        <vertAlign val="superscript"/>
        <sz val="10"/>
        <color indexed="8"/>
        <rFont val="Arial"/>
        <family val="2"/>
      </rPr>
      <t>2)</t>
    </r>
  </si>
  <si>
    <t xml:space="preserve">   Beholdningsendring rogn og yngel (+/-) (beregnet)</t>
  </si>
  <si>
    <t xml:space="preserve">   Historiske avskrivninger (beregnet)</t>
  </si>
  <si>
    <t xml:space="preserve">   Varige driftsmidler (beregnet)</t>
  </si>
  <si>
    <t xml:space="preserve">   Beholdningsverdi fôrlager per 31.12.</t>
  </si>
  <si>
    <t xml:space="preserve">   Beholdningsverdi rogn/yngel per 31.12. (beregnet)</t>
  </si>
  <si>
    <r>
      <t xml:space="preserve">   Beholdningsverdi vaksine per 31.12. </t>
    </r>
    <r>
      <rPr>
        <vertAlign val="superscript"/>
        <sz val="10"/>
        <color indexed="8"/>
        <rFont val="Arial"/>
        <family val="2"/>
      </rPr>
      <t>3)</t>
    </r>
  </si>
  <si>
    <t>SUM EGENKAPITAL (beregnet)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</si>
  <si>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4)</t>
    </r>
  </si>
  <si>
    <t>SALG OG ANDRE BEREGNEDE LØNNSOMHETSMÅL</t>
  </si>
  <si>
    <r>
      <t xml:space="preserve">Salg av yngel </t>
    </r>
    <r>
      <rPr>
        <vertAlign val="superscript"/>
        <sz val="10"/>
        <color indexed="8"/>
        <rFont val="Arial"/>
        <family val="2"/>
      </rPr>
      <t>5)</t>
    </r>
  </si>
  <si>
    <r>
      <t xml:space="preserve">Salg av rogn </t>
    </r>
    <r>
      <rPr>
        <vertAlign val="superscript"/>
        <sz val="10"/>
        <color indexed="8"/>
        <rFont val="Arial"/>
        <family val="2"/>
      </rPr>
      <t>5)</t>
    </r>
  </si>
  <si>
    <t>Salg av fisk per årsverk</t>
  </si>
  <si>
    <t>Produksjonsverdi per årsverk</t>
  </si>
  <si>
    <t>Lønnsevne per årsverk</t>
  </si>
  <si>
    <t>BEREGNDE NØKKELTALL</t>
  </si>
  <si>
    <t>Overskuddsgrad</t>
  </si>
  <si>
    <t>BEREGNEDE KOSTNADER PER STK SOLGT FISK</t>
  </si>
  <si>
    <t>PRODUKSJONSKOSTNAD PER STK</t>
  </si>
  <si>
    <t>Salgspris per stk solgt smolt</t>
  </si>
  <si>
    <t>Salgspris per stk solgt yngel</t>
  </si>
  <si>
    <t>Antall tillatelser i undersøkelsen</t>
  </si>
  <si>
    <t>Tillatelse</t>
  </si>
  <si>
    <t>Rogn og yngelkostnad per stk</t>
  </si>
  <si>
    <t>Fôrkostnad per stk</t>
  </si>
  <si>
    <t>Forsikringskostnad per stk</t>
  </si>
  <si>
    <r>
      <t xml:space="preserve">Vaksinasjonskostnad per stk </t>
    </r>
    <r>
      <rPr>
        <vertAlign val="superscript"/>
        <sz val="10"/>
        <color indexed="8"/>
        <rFont val="Arial"/>
        <family val="2"/>
      </rPr>
      <t>2)</t>
    </r>
  </si>
  <si>
    <t>Lønnskostnad per stk</t>
  </si>
  <si>
    <t>Historiske avskrivninger per stk</t>
  </si>
  <si>
    <t>Elektrisitetskostnad per stk</t>
  </si>
  <si>
    <t>Annen driftskostnad per stk</t>
  </si>
  <si>
    <t>Netto rentekostnad per stk</t>
  </si>
  <si>
    <t>Oppdatert: 3. desember 2009</t>
  </si>
  <si>
    <t xml:space="preserve">   Netto finanskostnad</t>
  </si>
  <si>
    <t>Salgspris per stk solgt yngel og smolt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</si>
</sst>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</numFmts>
  <fonts count="5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9" fillId="33" borderId="10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3" fillId="33" borderId="11" xfId="0" applyFont="1" applyFill="1" applyBorder="1" applyAlignment="1">
      <alignment/>
    </xf>
    <xf numFmtId="49" fontId="13" fillId="0" borderId="12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1" fontId="10" fillId="33" borderId="16" xfId="0" applyNumberFormat="1" applyFont="1" applyFill="1" applyBorder="1" applyAlignment="1">
      <alignment/>
    </xf>
    <xf numFmtId="1" fontId="10" fillId="33" borderId="16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0" fillId="0" borderId="16" xfId="0" applyNumberFormat="1" applyFont="1" applyBorder="1" applyAlignment="1">
      <alignment/>
    </xf>
    <xf numFmtId="49" fontId="13" fillId="33" borderId="10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02.00390625" style="11" bestFit="1" customWidth="1"/>
    <col min="2" max="16384" width="11.421875" style="11" customWidth="1"/>
  </cols>
  <sheetData>
    <row r="1" spans="1:24" s="2" customFormat="1" ht="18">
      <c r="A1" s="1" t="s">
        <v>0</v>
      </c>
      <c r="C1" s="3"/>
      <c r="D1" s="4"/>
      <c r="E1" s="5"/>
      <c r="F1" s="4"/>
      <c r="G1" s="4"/>
      <c r="H1" s="4"/>
      <c r="I1" s="4"/>
      <c r="J1" s="4"/>
      <c r="K1" s="3"/>
      <c r="L1" s="4"/>
      <c r="M1" s="3"/>
      <c r="N1" s="4"/>
      <c r="P1" s="4"/>
      <c r="R1" s="4"/>
      <c r="T1" s="4"/>
      <c r="V1" s="4"/>
      <c r="X1" s="4"/>
    </row>
    <row r="2" spans="1:24" s="2" customFormat="1" ht="18">
      <c r="A2" s="6" t="s">
        <v>1</v>
      </c>
      <c r="C2" s="3"/>
      <c r="D2" s="4"/>
      <c r="E2" s="5"/>
      <c r="F2" s="4"/>
      <c r="G2" s="4"/>
      <c r="H2" s="4"/>
      <c r="I2" s="4"/>
      <c r="J2" s="4"/>
      <c r="K2" s="3"/>
      <c r="L2" s="4"/>
      <c r="M2" s="3"/>
      <c r="N2" s="4"/>
      <c r="P2" s="4"/>
      <c r="R2" s="4"/>
      <c r="T2" s="4"/>
      <c r="V2" s="4"/>
      <c r="X2" s="4"/>
    </row>
    <row r="3" spans="1:32" s="7" customFormat="1" ht="12.75">
      <c r="A3" s="7" t="s">
        <v>2</v>
      </c>
      <c r="C3" s="8"/>
      <c r="D3" s="9"/>
      <c r="E3" s="8"/>
      <c r="F3" s="9"/>
      <c r="G3" s="8"/>
      <c r="H3" s="9"/>
      <c r="I3" s="8"/>
      <c r="J3" s="9"/>
      <c r="K3" s="8"/>
      <c r="L3" s="9"/>
      <c r="M3" s="10"/>
      <c r="N3" s="9"/>
      <c r="O3" s="9"/>
      <c r="P3" s="9"/>
      <c r="Q3" s="9"/>
      <c r="R3" s="9"/>
      <c r="S3" s="8"/>
      <c r="T3" s="9"/>
      <c r="U3" s="8"/>
      <c r="V3" s="9"/>
      <c r="X3" s="9"/>
      <c r="Z3" s="9"/>
      <c r="AB3" s="9"/>
      <c r="AD3" s="9"/>
      <c r="AF3" s="9"/>
    </row>
    <row r="4" spans="1:24" ht="14.25">
      <c r="A4" s="29" t="s">
        <v>121</v>
      </c>
      <c r="C4" s="12"/>
      <c r="D4" s="13"/>
      <c r="E4" s="14"/>
      <c r="F4" s="13"/>
      <c r="G4" s="13"/>
      <c r="H4" s="13"/>
      <c r="I4" s="13"/>
      <c r="J4" s="13"/>
      <c r="K4" s="12"/>
      <c r="L4" s="13"/>
      <c r="M4" s="12"/>
      <c r="N4" s="13"/>
      <c r="P4" s="13"/>
      <c r="R4" s="13"/>
      <c r="T4" s="13"/>
      <c r="V4" s="13"/>
      <c r="X4" s="13"/>
    </row>
    <row r="7" ht="15">
      <c r="A7" s="15" t="s">
        <v>3</v>
      </c>
    </row>
    <row r="8" ht="15">
      <c r="A8" s="11" t="s">
        <v>4</v>
      </c>
    </row>
    <row r="9" ht="15">
      <c r="A9" s="16" t="s">
        <v>5</v>
      </c>
    </row>
    <row r="11" ht="15">
      <c r="A11" s="15" t="s">
        <v>6</v>
      </c>
    </row>
    <row r="12" ht="14.25">
      <c r="A12" s="11" t="s">
        <v>7</v>
      </c>
    </row>
    <row r="13" ht="14.25">
      <c r="A13" s="11" t="s">
        <v>8</v>
      </c>
    </row>
    <row r="15" ht="15">
      <c r="A15" s="15" t="s">
        <v>9</v>
      </c>
    </row>
    <row r="16" ht="14.25">
      <c r="A16" s="11" t="s">
        <v>10</v>
      </c>
    </row>
    <row r="17" ht="14.25">
      <c r="A17" s="11" t="s">
        <v>11</v>
      </c>
    </row>
    <row r="18" ht="14.25">
      <c r="A18" s="11" t="s">
        <v>12</v>
      </c>
    </row>
    <row r="20" s="16" customFormat="1" ht="15">
      <c r="A20" s="16" t="s">
        <v>85</v>
      </c>
    </row>
    <row r="21" s="16" customFormat="1" ht="15">
      <c r="A21" s="16" t="s">
        <v>86</v>
      </c>
    </row>
    <row r="23" ht="15">
      <c r="A23" s="15" t="s">
        <v>13</v>
      </c>
    </row>
    <row r="24" ht="14.25">
      <c r="A24" s="11" t="s">
        <v>14</v>
      </c>
    </row>
    <row r="25" ht="14.25">
      <c r="A25" s="11" t="s">
        <v>15</v>
      </c>
    </row>
    <row r="26" ht="14.25">
      <c r="A26" s="11" t="s">
        <v>16</v>
      </c>
    </row>
    <row r="28" ht="14.25">
      <c r="A28" s="11" t="s">
        <v>17</v>
      </c>
    </row>
    <row r="29" ht="14.25">
      <c r="A29" s="11" t="s">
        <v>18</v>
      </c>
    </row>
    <row r="30" ht="14.25">
      <c r="A30" s="11" t="s">
        <v>19</v>
      </c>
    </row>
    <row r="32" ht="14.25">
      <c r="A32" s="11" t="s">
        <v>20</v>
      </c>
    </row>
    <row r="33" ht="14.25">
      <c r="A33" s="11" t="s">
        <v>21</v>
      </c>
    </row>
    <row r="35" s="16" customFormat="1" ht="15">
      <c r="A35" s="16" t="s">
        <v>22</v>
      </c>
    </row>
    <row r="36" s="16" customFormat="1" ht="15">
      <c r="A36" s="16" t="s">
        <v>23</v>
      </c>
    </row>
    <row r="37" s="16" customFormat="1" ht="15">
      <c r="A37" s="16" t="s">
        <v>24</v>
      </c>
    </row>
    <row r="38" s="16" customFormat="1" ht="15"/>
    <row r="39" s="16" customFormat="1" ht="15"/>
  </sheetData>
  <sheetProtection/>
  <printOptions/>
  <pageMargins left="0.61" right="0.61" top="0.79" bottom="0.7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43.8515625" style="7" customWidth="1"/>
    <col min="2" max="2" width="3.28125" style="7" bestFit="1" customWidth="1"/>
    <col min="3" max="11" width="10.7109375" style="7" customWidth="1"/>
    <col min="12" max="12" width="10.57421875" style="22" customWidth="1"/>
    <col min="13" max="21" width="10.7109375" style="22" customWidth="1"/>
    <col min="22" max="16384" width="11.57421875" style="7" customWidth="1"/>
  </cols>
  <sheetData>
    <row r="1" spans="1:21" ht="20.25">
      <c r="A1" s="17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6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7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29" t="str">
        <f>Forklaring!A4</f>
        <v>Oppdatert: 3. desember 2009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3:21" ht="12.7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3:21" ht="12.7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12" ht="15">
      <c r="A7" s="18" t="s">
        <v>26</v>
      </c>
      <c r="B7" s="19"/>
      <c r="L7" s="21"/>
    </row>
    <row r="8" spans="1:21" ht="14.25">
      <c r="A8" s="30"/>
      <c r="B8" s="31"/>
      <c r="C8" s="39">
        <v>2008</v>
      </c>
      <c r="D8" s="39">
        <v>2007</v>
      </c>
      <c r="E8" s="39">
        <v>2006</v>
      </c>
      <c r="F8" s="39">
        <v>2005</v>
      </c>
      <c r="G8" s="39">
        <v>2004</v>
      </c>
      <c r="H8" s="39">
        <v>2003</v>
      </c>
      <c r="I8" s="39">
        <v>2002</v>
      </c>
      <c r="J8" s="39">
        <v>2001</v>
      </c>
      <c r="K8" s="39">
        <v>2000</v>
      </c>
      <c r="L8" s="39">
        <v>1999</v>
      </c>
      <c r="M8" s="39">
        <v>1998</v>
      </c>
      <c r="N8" s="39">
        <v>1997</v>
      </c>
      <c r="O8" s="39">
        <v>1996</v>
      </c>
      <c r="P8" s="39">
        <v>1995</v>
      </c>
      <c r="Q8" s="39">
        <v>1994</v>
      </c>
      <c r="R8" s="39">
        <v>1993</v>
      </c>
      <c r="S8" s="39">
        <v>1992</v>
      </c>
      <c r="T8" s="39">
        <v>1991</v>
      </c>
      <c r="U8" s="40" t="s">
        <v>27</v>
      </c>
    </row>
    <row r="9" spans="1:21" ht="12.75">
      <c r="A9" s="32" t="s">
        <v>28</v>
      </c>
      <c r="B9" s="33" t="s">
        <v>29</v>
      </c>
      <c r="C9" s="41">
        <v>10</v>
      </c>
      <c r="D9" s="41">
        <v>8</v>
      </c>
      <c r="E9" s="41">
        <v>8</v>
      </c>
      <c r="F9" s="42">
        <v>7</v>
      </c>
      <c r="G9" s="43">
        <v>7</v>
      </c>
      <c r="H9" s="43">
        <v>7</v>
      </c>
      <c r="I9" s="43">
        <v>10</v>
      </c>
      <c r="J9" s="41">
        <v>8</v>
      </c>
      <c r="K9" s="41">
        <v>9</v>
      </c>
      <c r="L9" s="42">
        <v>8</v>
      </c>
      <c r="M9" s="42">
        <v>10</v>
      </c>
      <c r="N9" s="44">
        <v>10</v>
      </c>
      <c r="O9" s="44">
        <v>9</v>
      </c>
      <c r="P9" s="44">
        <v>8</v>
      </c>
      <c r="Q9" s="44">
        <v>5</v>
      </c>
      <c r="R9" s="44">
        <v>5</v>
      </c>
      <c r="S9" s="44">
        <v>6</v>
      </c>
      <c r="T9" s="44">
        <v>5</v>
      </c>
      <c r="U9" s="44"/>
    </row>
    <row r="10" spans="1:21" s="20" customFormat="1" ht="12.75">
      <c r="A10" s="34" t="s">
        <v>110</v>
      </c>
      <c r="B10" s="35" t="s">
        <v>29</v>
      </c>
      <c r="C10" s="45">
        <v>11</v>
      </c>
      <c r="D10" s="45">
        <v>9</v>
      </c>
      <c r="E10" s="45">
        <v>9</v>
      </c>
      <c r="F10" s="46">
        <v>8</v>
      </c>
      <c r="G10" s="45">
        <v>8</v>
      </c>
      <c r="H10" s="45">
        <v>8</v>
      </c>
      <c r="I10" s="45">
        <v>11</v>
      </c>
      <c r="J10" s="45">
        <v>9</v>
      </c>
      <c r="K10" s="45">
        <v>14</v>
      </c>
      <c r="L10" s="46">
        <v>10</v>
      </c>
      <c r="M10" s="46">
        <v>15</v>
      </c>
      <c r="N10" s="46">
        <v>11</v>
      </c>
      <c r="O10" s="46">
        <v>10</v>
      </c>
      <c r="P10" s="46">
        <v>9</v>
      </c>
      <c r="Q10" s="46">
        <v>6</v>
      </c>
      <c r="R10" s="46">
        <v>5</v>
      </c>
      <c r="S10" s="46">
        <v>6</v>
      </c>
      <c r="T10" s="46">
        <v>5</v>
      </c>
      <c r="U10" s="46"/>
    </row>
    <row r="11" spans="1:21" ht="12.75">
      <c r="A11" s="24" t="s">
        <v>31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2.75">
      <c r="A12" s="24"/>
      <c r="B12" s="19"/>
      <c r="J12" s="20"/>
      <c r="K12" s="20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12" ht="15">
      <c r="A13" s="18" t="s">
        <v>32</v>
      </c>
      <c r="B13" s="25"/>
      <c r="L13" s="21"/>
    </row>
    <row r="14" spans="1:12" ht="14.25">
      <c r="A14" s="26" t="s">
        <v>33</v>
      </c>
      <c r="B14" s="25"/>
      <c r="L14" s="21"/>
    </row>
    <row r="15" spans="1:21" ht="14.25">
      <c r="A15" s="30"/>
      <c r="B15" s="36"/>
      <c r="C15" s="39">
        <v>2008</v>
      </c>
      <c r="D15" s="39">
        <v>2007</v>
      </c>
      <c r="E15" s="39">
        <v>2006</v>
      </c>
      <c r="F15" s="39">
        <v>2005</v>
      </c>
      <c r="G15" s="39">
        <v>2004</v>
      </c>
      <c r="H15" s="39">
        <v>2003</v>
      </c>
      <c r="I15" s="39">
        <v>2002</v>
      </c>
      <c r="J15" s="39">
        <v>2001</v>
      </c>
      <c r="K15" s="39">
        <v>2000</v>
      </c>
      <c r="L15" s="39">
        <v>1999</v>
      </c>
      <c r="M15" s="39">
        <v>1998</v>
      </c>
      <c r="N15" s="39">
        <v>1997</v>
      </c>
      <c r="O15" s="39">
        <v>1996</v>
      </c>
      <c r="P15" s="39">
        <v>1995</v>
      </c>
      <c r="Q15" s="39">
        <v>1994</v>
      </c>
      <c r="R15" s="39">
        <v>1993</v>
      </c>
      <c r="S15" s="39">
        <v>1992</v>
      </c>
      <c r="T15" s="39">
        <v>1991</v>
      </c>
      <c r="U15" s="40" t="s">
        <v>27</v>
      </c>
    </row>
    <row r="16" spans="1:21" ht="12.75">
      <c r="A16" s="32" t="s">
        <v>34</v>
      </c>
      <c r="B16" s="33" t="s">
        <v>35</v>
      </c>
      <c r="C16" s="44">
        <v>15128367.3</v>
      </c>
      <c r="D16" s="44">
        <v>15132950</v>
      </c>
      <c r="E16" s="44">
        <v>12060525</v>
      </c>
      <c r="F16" s="44">
        <v>7816741</v>
      </c>
      <c r="G16" s="44">
        <v>7186607</v>
      </c>
      <c r="H16" s="44">
        <v>5933288</v>
      </c>
      <c r="I16" s="44">
        <v>8723181</v>
      </c>
      <c r="J16" s="44">
        <v>8652196</v>
      </c>
      <c r="K16" s="44">
        <v>7854037</v>
      </c>
      <c r="L16" s="44">
        <v>7824740</v>
      </c>
      <c r="M16" s="44">
        <v>6920135</v>
      </c>
      <c r="N16" s="44">
        <v>5852308</v>
      </c>
      <c r="O16" s="44">
        <v>5172557</v>
      </c>
      <c r="P16" s="44">
        <v>6045954</v>
      </c>
      <c r="Q16" s="44">
        <v>5880719</v>
      </c>
      <c r="R16" s="44">
        <v>6102846</v>
      </c>
      <c r="S16" s="44">
        <v>3742174</v>
      </c>
      <c r="T16" s="44">
        <v>3642784</v>
      </c>
      <c r="U16" s="44"/>
    </row>
    <row r="17" spans="1:21" ht="14.25">
      <c r="A17" s="32" t="s">
        <v>87</v>
      </c>
      <c r="B17" s="33" t="s">
        <v>35</v>
      </c>
      <c r="C17" s="44">
        <v>1122600</v>
      </c>
      <c r="D17" s="44">
        <v>1155375</v>
      </c>
      <c r="E17" s="44">
        <v>501495</v>
      </c>
      <c r="F17" s="44">
        <v>446714</v>
      </c>
      <c r="G17" s="44">
        <v>257143</v>
      </c>
      <c r="H17" s="44">
        <v>124429</v>
      </c>
      <c r="I17" s="44">
        <v>114700</v>
      </c>
      <c r="J17" s="44">
        <v>0</v>
      </c>
      <c r="K17" s="44">
        <v>252828</v>
      </c>
      <c r="L17" s="44">
        <v>66667</v>
      </c>
      <c r="M17" s="44">
        <v>513700</v>
      </c>
      <c r="N17" s="44">
        <v>139733</v>
      </c>
      <c r="O17" s="44">
        <v>162222</v>
      </c>
      <c r="P17" s="44">
        <v>168713</v>
      </c>
      <c r="Q17" s="44">
        <v>129971</v>
      </c>
      <c r="R17" s="44"/>
      <c r="S17" s="44"/>
      <c r="T17" s="44"/>
      <c r="U17" s="44"/>
    </row>
    <row r="18" spans="1:21" ht="14.25">
      <c r="A18" s="32" t="s">
        <v>88</v>
      </c>
      <c r="B18" s="33" t="s">
        <v>35</v>
      </c>
      <c r="C18" s="44">
        <v>0</v>
      </c>
      <c r="D18" s="44">
        <v>0</v>
      </c>
      <c r="E18" s="44">
        <v>0</v>
      </c>
      <c r="F18" s="47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7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/>
      <c r="S18" s="44"/>
      <c r="T18" s="44"/>
      <c r="U18" s="44"/>
    </row>
    <row r="19" spans="1:21" ht="12.75">
      <c r="A19" s="32" t="s">
        <v>36</v>
      </c>
      <c r="B19" s="33" t="s">
        <v>35</v>
      </c>
      <c r="C19" s="44">
        <v>33557.4</v>
      </c>
      <c r="D19" s="44">
        <v>87956.25</v>
      </c>
      <c r="E19" s="44">
        <v>0</v>
      </c>
      <c r="F19" s="47">
        <v>0</v>
      </c>
      <c r="G19" s="44">
        <v>45869</v>
      </c>
      <c r="H19" s="44">
        <v>37711</v>
      </c>
      <c r="I19" s="44">
        <v>130985</v>
      </c>
      <c r="J19" s="44">
        <v>173236</v>
      </c>
      <c r="K19" s="44">
        <v>0</v>
      </c>
      <c r="L19" s="47">
        <v>44444</v>
      </c>
      <c r="M19" s="44">
        <v>0</v>
      </c>
      <c r="N19" s="44">
        <v>186677</v>
      </c>
      <c r="O19" s="44">
        <v>44218</v>
      </c>
      <c r="P19" s="44">
        <v>99263</v>
      </c>
      <c r="Q19" s="44">
        <v>13600</v>
      </c>
      <c r="R19" s="44">
        <v>45823</v>
      </c>
      <c r="S19" s="44">
        <v>0</v>
      </c>
      <c r="T19" s="44">
        <v>0</v>
      </c>
      <c r="U19" s="44"/>
    </row>
    <row r="20" spans="1:21" ht="12.75">
      <c r="A20" s="32" t="s">
        <v>37</v>
      </c>
      <c r="B20" s="33" t="s">
        <v>35</v>
      </c>
      <c r="C20" s="44">
        <v>65723.3</v>
      </c>
      <c r="D20" s="44">
        <v>30011.25</v>
      </c>
      <c r="E20" s="44">
        <v>83847</v>
      </c>
      <c r="F20" s="47">
        <v>49483</v>
      </c>
      <c r="G20" s="44">
        <v>152799</v>
      </c>
      <c r="H20" s="44">
        <v>318446</v>
      </c>
      <c r="I20" s="44">
        <v>382197</v>
      </c>
      <c r="J20" s="44">
        <v>38547</v>
      </c>
      <c r="K20" s="44">
        <v>22975</v>
      </c>
      <c r="L20" s="47">
        <v>137960</v>
      </c>
      <c r="M20" s="44">
        <v>182169</v>
      </c>
      <c r="N20" s="44">
        <v>92788</v>
      </c>
      <c r="O20" s="44">
        <v>24773</v>
      </c>
      <c r="P20" s="44">
        <v>122897</v>
      </c>
      <c r="Q20" s="44">
        <v>500</v>
      </c>
      <c r="R20" s="44">
        <v>46461</v>
      </c>
      <c r="S20" s="44">
        <v>157150</v>
      </c>
      <c r="T20" s="44">
        <v>29860</v>
      </c>
      <c r="U20" s="44"/>
    </row>
    <row r="21" spans="1:21" ht="12.75">
      <c r="A21" s="37" t="s">
        <v>38</v>
      </c>
      <c r="B21" s="33" t="s">
        <v>35</v>
      </c>
      <c r="C21" s="48">
        <f aca="true" t="shared" si="0" ref="C21:T21">SUM(C16:C20)</f>
        <v>16350248.000000002</v>
      </c>
      <c r="D21" s="48">
        <f t="shared" si="0"/>
        <v>16406292.5</v>
      </c>
      <c r="E21" s="48">
        <f t="shared" si="0"/>
        <v>12645867</v>
      </c>
      <c r="F21" s="48">
        <f t="shared" si="0"/>
        <v>8312938</v>
      </c>
      <c r="G21" s="48">
        <f t="shared" si="0"/>
        <v>7642418</v>
      </c>
      <c r="H21" s="48">
        <f t="shared" si="0"/>
        <v>6413874</v>
      </c>
      <c r="I21" s="48">
        <f t="shared" si="0"/>
        <v>9351063</v>
      </c>
      <c r="J21" s="48">
        <f t="shared" si="0"/>
        <v>8863979</v>
      </c>
      <c r="K21" s="48">
        <f t="shared" si="0"/>
        <v>8129840</v>
      </c>
      <c r="L21" s="48">
        <f t="shared" si="0"/>
        <v>8073811</v>
      </c>
      <c r="M21" s="48">
        <f t="shared" si="0"/>
        <v>7616004</v>
      </c>
      <c r="N21" s="48">
        <f t="shared" si="0"/>
        <v>6271506</v>
      </c>
      <c r="O21" s="48">
        <f t="shared" si="0"/>
        <v>5403770</v>
      </c>
      <c r="P21" s="48">
        <f t="shared" si="0"/>
        <v>6436827</v>
      </c>
      <c r="Q21" s="48">
        <f t="shared" si="0"/>
        <v>6024790</v>
      </c>
      <c r="R21" s="48">
        <f t="shared" si="0"/>
        <v>6195130</v>
      </c>
      <c r="S21" s="48">
        <f t="shared" si="0"/>
        <v>3899324</v>
      </c>
      <c r="T21" s="48">
        <f t="shared" si="0"/>
        <v>3672644</v>
      </c>
      <c r="U21" s="48"/>
    </row>
    <row r="22" spans="1:21" ht="12.75">
      <c r="A22" s="32" t="s">
        <v>39</v>
      </c>
      <c r="B22" s="33" t="s">
        <v>35</v>
      </c>
      <c r="C22" s="44">
        <v>2502925</v>
      </c>
      <c r="D22" s="44">
        <v>1992325.625</v>
      </c>
      <c r="E22" s="44">
        <v>1487824</v>
      </c>
      <c r="F22" s="44">
        <v>1324232</v>
      </c>
      <c r="G22" s="44">
        <v>1064680</v>
      </c>
      <c r="H22" s="44">
        <v>1351476</v>
      </c>
      <c r="I22" s="44">
        <v>1461121</v>
      </c>
      <c r="J22" s="44">
        <v>1154478</v>
      </c>
      <c r="K22" s="44">
        <v>1036984</v>
      </c>
      <c r="L22" s="44">
        <v>906950</v>
      </c>
      <c r="M22" s="44">
        <v>857856</v>
      </c>
      <c r="N22" s="44">
        <v>681758</v>
      </c>
      <c r="O22" s="44">
        <v>527024</v>
      </c>
      <c r="P22" s="44">
        <v>576961</v>
      </c>
      <c r="Q22" s="44">
        <v>623810</v>
      </c>
      <c r="R22" s="44">
        <v>909533</v>
      </c>
      <c r="S22" s="44">
        <v>627930</v>
      </c>
      <c r="T22" s="44">
        <v>675521</v>
      </c>
      <c r="U22" s="44"/>
    </row>
    <row r="23" spans="1:21" ht="12.75">
      <c r="A23" s="32" t="s">
        <v>40</v>
      </c>
      <c r="B23" s="33" t="s">
        <v>35</v>
      </c>
      <c r="C23" s="44">
        <v>1654015.8</v>
      </c>
      <c r="D23" s="44">
        <v>1633133.375</v>
      </c>
      <c r="E23" s="44">
        <v>1257251</v>
      </c>
      <c r="F23" s="44">
        <v>1008261</v>
      </c>
      <c r="G23" s="44">
        <v>885154</v>
      </c>
      <c r="H23" s="44">
        <v>734140</v>
      </c>
      <c r="I23" s="44">
        <v>1195772</v>
      </c>
      <c r="J23" s="44">
        <v>1111555</v>
      </c>
      <c r="K23" s="44">
        <v>1332082</v>
      </c>
      <c r="L23" s="44">
        <v>1313173</v>
      </c>
      <c r="M23" s="44">
        <v>1234033</v>
      </c>
      <c r="N23" s="44">
        <v>876844</v>
      </c>
      <c r="O23" s="44">
        <v>611012</v>
      </c>
      <c r="P23" s="44">
        <v>576361</v>
      </c>
      <c r="Q23" s="44">
        <v>567071</v>
      </c>
      <c r="R23" s="44">
        <v>539434</v>
      </c>
      <c r="S23" s="44">
        <v>354776</v>
      </c>
      <c r="T23" s="44">
        <v>339811</v>
      </c>
      <c r="U23" s="44"/>
    </row>
    <row r="24" spans="1:21" ht="12.75">
      <c r="A24" s="32" t="s">
        <v>41</v>
      </c>
      <c r="B24" s="33" t="s">
        <v>35</v>
      </c>
      <c r="C24" s="44">
        <v>177527.8</v>
      </c>
      <c r="D24" s="44">
        <v>193119.625</v>
      </c>
      <c r="E24" s="44">
        <v>183282</v>
      </c>
      <c r="F24" s="44">
        <v>235211</v>
      </c>
      <c r="G24" s="44">
        <v>219137</v>
      </c>
      <c r="H24" s="44">
        <v>159343</v>
      </c>
      <c r="I24" s="44">
        <v>210208</v>
      </c>
      <c r="J24" s="44">
        <v>173179</v>
      </c>
      <c r="K24" s="44">
        <v>226674</v>
      </c>
      <c r="L24" s="44">
        <v>247049</v>
      </c>
      <c r="M24" s="44">
        <v>160371</v>
      </c>
      <c r="N24" s="44">
        <v>132907</v>
      </c>
      <c r="O24" s="44">
        <v>124620</v>
      </c>
      <c r="P24" s="44">
        <v>186213</v>
      </c>
      <c r="Q24" s="44">
        <v>183455</v>
      </c>
      <c r="R24" s="44">
        <v>183305</v>
      </c>
      <c r="S24" s="44">
        <v>122010</v>
      </c>
      <c r="T24" s="44">
        <v>97471</v>
      </c>
      <c r="U24" s="44"/>
    </row>
    <row r="25" spans="1:21" ht="14.25">
      <c r="A25" s="32" t="s">
        <v>89</v>
      </c>
      <c r="B25" s="33" t="s">
        <v>35</v>
      </c>
      <c r="C25" s="44">
        <v>2110643.8</v>
      </c>
      <c r="D25" s="44">
        <v>1725292.125</v>
      </c>
      <c r="E25" s="44">
        <v>1365360</v>
      </c>
      <c r="F25" s="44">
        <v>1317396</v>
      </c>
      <c r="G25" s="44">
        <v>895173</v>
      </c>
      <c r="H25" s="44">
        <v>936604</v>
      </c>
      <c r="I25" s="44">
        <v>1172551</v>
      </c>
      <c r="J25" s="44">
        <v>1077158</v>
      </c>
      <c r="K25" s="44">
        <v>1038569</v>
      </c>
      <c r="L25" s="44">
        <v>827386</v>
      </c>
      <c r="M25" s="44">
        <v>860564</v>
      </c>
      <c r="N25" s="44">
        <v>469041</v>
      </c>
      <c r="O25" s="44"/>
      <c r="P25" s="44"/>
      <c r="Q25" s="44"/>
      <c r="R25" s="44"/>
      <c r="S25" s="44"/>
      <c r="T25" s="44"/>
      <c r="U25" s="44"/>
    </row>
    <row r="26" spans="1:21" ht="12.75">
      <c r="A26" s="32" t="s">
        <v>90</v>
      </c>
      <c r="B26" s="33" t="s">
        <v>35</v>
      </c>
      <c r="C26" s="44">
        <v>248700.6</v>
      </c>
      <c r="D26" s="44">
        <v>536921.25</v>
      </c>
      <c r="E26" s="44">
        <v>-598876</v>
      </c>
      <c r="F26" s="44">
        <v>578339</v>
      </c>
      <c r="G26" s="44">
        <v>559453</v>
      </c>
      <c r="H26" s="44">
        <v>965339</v>
      </c>
      <c r="I26" s="44">
        <v>581328</v>
      </c>
      <c r="J26" s="44">
        <v>-277726</v>
      </c>
      <c r="K26" s="44">
        <v>388557</v>
      </c>
      <c r="L26" s="44">
        <v>703896</v>
      </c>
      <c r="M26" s="44">
        <v>273501</v>
      </c>
      <c r="N26" s="44">
        <v>551586</v>
      </c>
      <c r="O26" s="44">
        <v>-325400</v>
      </c>
      <c r="P26" s="44">
        <v>-2831</v>
      </c>
      <c r="Q26" s="44">
        <v>838340</v>
      </c>
      <c r="R26" s="44">
        <v>138456</v>
      </c>
      <c r="S26" s="44">
        <v>402587</v>
      </c>
      <c r="T26" s="44">
        <v>-524688</v>
      </c>
      <c r="U26" s="44"/>
    </row>
    <row r="27" spans="1:21" ht="12.75">
      <c r="A27" s="32" t="s">
        <v>42</v>
      </c>
      <c r="B27" s="33" t="s">
        <v>35</v>
      </c>
      <c r="C27" s="44">
        <v>2681487</v>
      </c>
      <c r="D27" s="44">
        <v>2947945.125</v>
      </c>
      <c r="E27" s="44">
        <v>2265673</v>
      </c>
      <c r="F27" s="44">
        <v>2021568</v>
      </c>
      <c r="G27" s="44">
        <v>1873942</v>
      </c>
      <c r="H27" s="44">
        <v>1838114</v>
      </c>
      <c r="I27" s="44">
        <v>2139472</v>
      </c>
      <c r="J27" s="44">
        <v>1819488</v>
      </c>
      <c r="K27" s="44">
        <v>2012525</v>
      </c>
      <c r="L27" s="44">
        <v>1657035</v>
      </c>
      <c r="M27" s="44">
        <v>1935497</v>
      </c>
      <c r="N27" s="44">
        <v>1343528</v>
      </c>
      <c r="O27" s="44">
        <v>1217177</v>
      </c>
      <c r="P27" s="44">
        <v>1116973</v>
      </c>
      <c r="Q27" s="44">
        <v>1100779</v>
      </c>
      <c r="R27" s="44">
        <v>1160753</v>
      </c>
      <c r="S27" s="44">
        <v>708877</v>
      </c>
      <c r="T27" s="44">
        <v>718150</v>
      </c>
      <c r="U27" s="44"/>
    </row>
    <row r="28" spans="1:21" ht="12.75">
      <c r="A28" s="32" t="s">
        <v>91</v>
      </c>
      <c r="B28" s="33" t="s">
        <v>35</v>
      </c>
      <c r="C28" s="44">
        <v>1211130.4</v>
      </c>
      <c r="D28" s="44">
        <v>1185734.5</v>
      </c>
      <c r="E28" s="44">
        <v>869558</v>
      </c>
      <c r="F28" s="44">
        <v>728821</v>
      </c>
      <c r="G28" s="44">
        <v>775977</v>
      </c>
      <c r="H28" s="44">
        <v>848682</v>
      </c>
      <c r="I28" s="44">
        <v>1060944</v>
      </c>
      <c r="J28" s="44">
        <v>800453</v>
      </c>
      <c r="K28" s="44">
        <v>909043</v>
      </c>
      <c r="L28" s="44">
        <v>726721</v>
      </c>
      <c r="M28" s="44">
        <v>658254</v>
      </c>
      <c r="N28" s="44">
        <v>495461</v>
      </c>
      <c r="O28" s="44">
        <v>384250</v>
      </c>
      <c r="P28" s="44">
        <v>368761</v>
      </c>
      <c r="Q28" s="44">
        <v>336621</v>
      </c>
      <c r="R28" s="44">
        <v>494026</v>
      </c>
      <c r="S28" s="44">
        <v>369248</v>
      </c>
      <c r="T28" s="44">
        <v>376373</v>
      </c>
      <c r="U28" s="44"/>
    </row>
    <row r="29" spans="1:21" ht="12.75">
      <c r="A29" s="32" t="s">
        <v>43</v>
      </c>
      <c r="B29" s="33" t="s">
        <v>35</v>
      </c>
      <c r="C29" s="44">
        <v>1162663.8</v>
      </c>
      <c r="D29" s="44">
        <v>800092.875</v>
      </c>
      <c r="E29" s="44">
        <v>751087</v>
      </c>
      <c r="F29" s="44">
        <v>556526</v>
      </c>
      <c r="G29" s="44">
        <v>609727</v>
      </c>
      <c r="H29" s="44">
        <v>626563</v>
      </c>
      <c r="I29" s="44">
        <v>606289</v>
      </c>
      <c r="J29" s="44">
        <v>491265</v>
      </c>
      <c r="K29" s="44">
        <v>589442</v>
      </c>
      <c r="L29" s="44">
        <v>629147</v>
      </c>
      <c r="M29" s="44">
        <v>654782</v>
      </c>
      <c r="N29" s="44">
        <v>451461</v>
      </c>
      <c r="O29" s="44">
        <v>321354</v>
      </c>
      <c r="P29" s="44">
        <v>247769</v>
      </c>
      <c r="Q29" s="44">
        <v>403483</v>
      </c>
      <c r="R29" s="44">
        <v>303270</v>
      </c>
      <c r="S29" s="44">
        <v>187408</v>
      </c>
      <c r="T29" s="44">
        <v>206824</v>
      </c>
      <c r="U29" s="44"/>
    </row>
    <row r="30" spans="1:21" ht="12.75">
      <c r="A30" s="32" t="s">
        <v>44</v>
      </c>
      <c r="B30" s="33" t="s">
        <v>35</v>
      </c>
      <c r="C30" s="44">
        <v>3863742.4</v>
      </c>
      <c r="D30" s="44">
        <v>3122481.75</v>
      </c>
      <c r="E30" s="44">
        <v>3199555</v>
      </c>
      <c r="F30" s="44">
        <v>1448208</v>
      </c>
      <c r="G30" s="44">
        <v>1448719</v>
      </c>
      <c r="H30" s="44">
        <v>1578912</v>
      </c>
      <c r="I30" s="44">
        <v>2750936</v>
      </c>
      <c r="J30" s="44">
        <v>1881614</v>
      </c>
      <c r="K30" s="44">
        <v>1898580</v>
      </c>
      <c r="L30" s="44">
        <v>1397319</v>
      </c>
      <c r="M30" s="44">
        <v>1640121</v>
      </c>
      <c r="N30" s="44">
        <v>1073107</v>
      </c>
      <c r="O30" s="44">
        <v>1520480</v>
      </c>
      <c r="P30" s="44">
        <v>1662771</v>
      </c>
      <c r="Q30" s="44">
        <v>1455114</v>
      </c>
      <c r="R30" s="44">
        <v>1575879</v>
      </c>
      <c r="S30" s="44">
        <v>1090469</v>
      </c>
      <c r="T30" s="44">
        <v>1070186</v>
      </c>
      <c r="U30" s="44"/>
    </row>
    <row r="31" spans="1:21" ht="12.75">
      <c r="A31" s="37" t="s">
        <v>45</v>
      </c>
      <c r="B31" s="33" t="s">
        <v>35</v>
      </c>
      <c r="C31" s="48">
        <f aca="true" t="shared" si="1" ref="C31:T31">C22+C23+C24+C25-C26+C27+C28+C29+C30</f>
        <v>15115435.400000002</v>
      </c>
      <c r="D31" s="48">
        <f t="shared" si="1"/>
        <v>13063203.75</v>
      </c>
      <c r="E31" s="48">
        <f t="shared" si="1"/>
        <v>11978466</v>
      </c>
      <c r="F31" s="48">
        <f t="shared" si="1"/>
        <v>8061884</v>
      </c>
      <c r="G31" s="48">
        <f t="shared" si="1"/>
        <v>7213056</v>
      </c>
      <c r="H31" s="48">
        <f t="shared" si="1"/>
        <v>7108495</v>
      </c>
      <c r="I31" s="48">
        <f t="shared" si="1"/>
        <v>10015965</v>
      </c>
      <c r="J31" s="48">
        <f t="shared" si="1"/>
        <v>8786916</v>
      </c>
      <c r="K31" s="48">
        <f t="shared" si="1"/>
        <v>8655342</v>
      </c>
      <c r="L31" s="48">
        <f t="shared" si="1"/>
        <v>7000884</v>
      </c>
      <c r="M31" s="48">
        <f t="shared" si="1"/>
        <v>7727977</v>
      </c>
      <c r="N31" s="48">
        <f t="shared" si="1"/>
        <v>4972521</v>
      </c>
      <c r="O31" s="48">
        <f t="shared" si="1"/>
        <v>5031317</v>
      </c>
      <c r="P31" s="48">
        <f t="shared" si="1"/>
        <v>4738640</v>
      </c>
      <c r="Q31" s="48">
        <f t="shared" si="1"/>
        <v>3831993</v>
      </c>
      <c r="R31" s="48">
        <f t="shared" si="1"/>
        <v>5027744</v>
      </c>
      <c r="S31" s="48">
        <f t="shared" si="1"/>
        <v>3058131</v>
      </c>
      <c r="T31" s="48">
        <f t="shared" si="1"/>
        <v>4009024</v>
      </c>
      <c r="U31" s="48"/>
    </row>
    <row r="32" spans="1:21" ht="12.75">
      <c r="A32" s="37" t="s">
        <v>46</v>
      </c>
      <c r="B32" s="33" t="s">
        <v>35</v>
      </c>
      <c r="C32" s="48">
        <f aca="true" t="shared" si="2" ref="C32:T32">C21-C31</f>
        <v>1234812.5999999996</v>
      </c>
      <c r="D32" s="48">
        <f t="shared" si="2"/>
        <v>3343088.75</v>
      </c>
      <c r="E32" s="48">
        <f t="shared" si="2"/>
        <v>667401</v>
      </c>
      <c r="F32" s="48">
        <f t="shared" si="2"/>
        <v>251054</v>
      </c>
      <c r="G32" s="48">
        <f t="shared" si="2"/>
        <v>429362</v>
      </c>
      <c r="H32" s="48">
        <f t="shared" si="2"/>
        <v>-694621</v>
      </c>
      <c r="I32" s="48">
        <f t="shared" si="2"/>
        <v>-664902</v>
      </c>
      <c r="J32" s="48">
        <f t="shared" si="2"/>
        <v>77063</v>
      </c>
      <c r="K32" s="48">
        <f t="shared" si="2"/>
        <v>-525502</v>
      </c>
      <c r="L32" s="48">
        <f t="shared" si="2"/>
        <v>1072927</v>
      </c>
      <c r="M32" s="48">
        <f t="shared" si="2"/>
        <v>-111973</v>
      </c>
      <c r="N32" s="48">
        <f t="shared" si="2"/>
        <v>1298985</v>
      </c>
      <c r="O32" s="48">
        <f t="shared" si="2"/>
        <v>372453</v>
      </c>
      <c r="P32" s="48">
        <f t="shared" si="2"/>
        <v>1698187</v>
      </c>
      <c r="Q32" s="48">
        <f t="shared" si="2"/>
        <v>2192797</v>
      </c>
      <c r="R32" s="48">
        <f t="shared" si="2"/>
        <v>1167386</v>
      </c>
      <c r="S32" s="48">
        <f t="shared" si="2"/>
        <v>841193</v>
      </c>
      <c r="T32" s="48">
        <f t="shared" si="2"/>
        <v>-336380</v>
      </c>
      <c r="U32" s="48"/>
    </row>
    <row r="33" spans="1:21" ht="12.75">
      <c r="A33" s="32" t="s">
        <v>47</v>
      </c>
      <c r="B33" s="33" t="s">
        <v>35</v>
      </c>
      <c r="C33" s="44">
        <v>830026.6</v>
      </c>
      <c r="D33" s="44">
        <v>968595.125</v>
      </c>
      <c r="E33" s="44">
        <v>1771878</v>
      </c>
      <c r="F33" s="44">
        <v>311375</v>
      </c>
      <c r="G33" s="44">
        <v>160649</v>
      </c>
      <c r="H33" s="44">
        <v>135247</v>
      </c>
      <c r="I33" s="44">
        <v>218450</v>
      </c>
      <c r="J33" s="44">
        <v>207286</v>
      </c>
      <c r="K33" s="44">
        <v>539748</v>
      </c>
      <c r="L33" s="44">
        <v>414119</v>
      </c>
      <c r="M33" s="44">
        <v>78854</v>
      </c>
      <c r="N33" s="44">
        <v>58451</v>
      </c>
      <c r="O33" s="44">
        <v>39403</v>
      </c>
      <c r="P33" s="44">
        <v>78843</v>
      </c>
      <c r="Q33" s="44">
        <v>20315</v>
      </c>
      <c r="R33" s="44">
        <v>56110</v>
      </c>
      <c r="S33" s="44">
        <v>47696</v>
      </c>
      <c r="T33" s="44">
        <v>26461</v>
      </c>
      <c r="U33" s="44"/>
    </row>
    <row r="34" spans="1:21" ht="12.75">
      <c r="A34" s="32" t="s">
        <v>48</v>
      </c>
      <c r="B34" s="33" t="s">
        <v>35</v>
      </c>
      <c r="C34" s="44">
        <v>1244081.2</v>
      </c>
      <c r="D34" s="44">
        <v>721588.375</v>
      </c>
      <c r="E34" s="44">
        <v>749445</v>
      </c>
      <c r="F34" s="44">
        <v>459412</v>
      </c>
      <c r="G34" s="44">
        <v>497386</v>
      </c>
      <c r="H34" s="44">
        <v>636784</v>
      </c>
      <c r="I34" s="44">
        <v>868638</v>
      </c>
      <c r="J34" s="44">
        <v>892839</v>
      </c>
      <c r="K34" s="44">
        <v>818956</v>
      </c>
      <c r="L34" s="44">
        <v>603726</v>
      </c>
      <c r="M34" s="44">
        <v>560932</v>
      </c>
      <c r="N34" s="44">
        <v>323930</v>
      </c>
      <c r="O34" s="44">
        <v>298718</v>
      </c>
      <c r="P34" s="44">
        <v>308675</v>
      </c>
      <c r="Q34" s="44">
        <v>427633</v>
      </c>
      <c r="R34" s="44">
        <v>780606</v>
      </c>
      <c r="S34" s="44">
        <v>589434</v>
      </c>
      <c r="T34" s="44">
        <v>617117</v>
      </c>
      <c r="U34" s="44"/>
    </row>
    <row r="35" spans="1:21" ht="12.75">
      <c r="A35" s="32" t="s">
        <v>122</v>
      </c>
      <c r="B35" s="33" t="s">
        <v>35</v>
      </c>
      <c r="C35" s="44">
        <f>C34-C33</f>
        <v>414054.6</v>
      </c>
      <c r="D35" s="44">
        <f aca="true" t="shared" si="3" ref="D35:T35">D34-D33</f>
        <v>-247006.75</v>
      </c>
      <c r="E35" s="44">
        <f t="shared" si="3"/>
        <v>-1022433</v>
      </c>
      <c r="F35" s="44">
        <f t="shared" si="3"/>
        <v>148037</v>
      </c>
      <c r="G35" s="44">
        <f t="shared" si="3"/>
        <v>336737</v>
      </c>
      <c r="H35" s="44">
        <f t="shared" si="3"/>
        <v>501537</v>
      </c>
      <c r="I35" s="44">
        <f t="shared" si="3"/>
        <v>650188</v>
      </c>
      <c r="J35" s="44">
        <f t="shared" si="3"/>
        <v>685553</v>
      </c>
      <c r="K35" s="44">
        <f t="shared" si="3"/>
        <v>279208</v>
      </c>
      <c r="L35" s="44">
        <f t="shared" si="3"/>
        <v>189607</v>
      </c>
      <c r="M35" s="44">
        <f t="shared" si="3"/>
        <v>482078</v>
      </c>
      <c r="N35" s="44">
        <f t="shared" si="3"/>
        <v>265479</v>
      </c>
      <c r="O35" s="44">
        <f t="shared" si="3"/>
        <v>259315</v>
      </c>
      <c r="P35" s="44">
        <f t="shared" si="3"/>
        <v>229832</v>
      </c>
      <c r="Q35" s="44">
        <f t="shared" si="3"/>
        <v>407318</v>
      </c>
      <c r="R35" s="44">
        <f t="shared" si="3"/>
        <v>724496</v>
      </c>
      <c r="S35" s="44">
        <f t="shared" si="3"/>
        <v>541738</v>
      </c>
      <c r="T35" s="44">
        <f t="shared" si="3"/>
        <v>590656</v>
      </c>
      <c r="U35" s="44"/>
    </row>
    <row r="36" spans="1:21" ht="12.75">
      <c r="A36" s="38" t="s">
        <v>49</v>
      </c>
      <c r="B36" s="35" t="s">
        <v>35</v>
      </c>
      <c r="C36" s="48">
        <f aca="true" t="shared" si="4" ref="C36:T36">C32+C33-C34</f>
        <v>820757.9999999998</v>
      </c>
      <c r="D36" s="48">
        <f t="shared" si="4"/>
        <v>3590095.5</v>
      </c>
      <c r="E36" s="48">
        <f t="shared" si="4"/>
        <v>1689834</v>
      </c>
      <c r="F36" s="48">
        <f t="shared" si="4"/>
        <v>103017</v>
      </c>
      <c r="G36" s="48">
        <f t="shared" si="4"/>
        <v>92625</v>
      </c>
      <c r="H36" s="48">
        <f t="shared" si="4"/>
        <v>-1196158</v>
      </c>
      <c r="I36" s="48">
        <f t="shared" si="4"/>
        <v>-1315090</v>
      </c>
      <c r="J36" s="48">
        <f t="shared" si="4"/>
        <v>-608490</v>
      </c>
      <c r="K36" s="48">
        <f t="shared" si="4"/>
        <v>-804710</v>
      </c>
      <c r="L36" s="48">
        <f t="shared" si="4"/>
        <v>883320</v>
      </c>
      <c r="M36" s="48">
        <f t="shared" si="4"/>
        <v>-594051</v>
      </c>
      <c r="N36" s="48">
        <f t="shared" si="4"/>
        <v>1033506</v>
      </c>
      <c r="O36" s="48">
        <f t="shared" si="4"/>
        <v>113138</v>
      </c>
      <c r="P36" s="48">
        <f t="shared" si="4"/>
        <v>1468355</v>
      </c>
      <c r="Q36" s="48">
        <f t="shared" si="4"/>
        <v>1785479</v>
      </c>
      <c r="R36" s="48">
        <f t="shared" si="4"/>
        <v>442890</v>
      </c>
      <c r="S36" s="48">
        <f t="shared" si="4"/>
        <v>299455</v>
      </c>
      <c r="T36" s="48">
        <f t="shared" si="4"/>
        <v>-927036</v>
      </c>
      <c r="U36" s="48"/>
    </row>
    <row r="37" spans="1:21" ht="12.75">
      <c r="A37" s="24" t="s">
        <v>50</v>
      </c>
      <c r="B37" s="1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12" ht="12.75">
      <c r="A38" s="24" t="s">
        <v>51</v>
      </c>
      <c r="B38" s="25"/>
      <c r="C38" s="27"/>
      <c r="D38" s="27"/>
      <c r="E38" s="27"/>
      <c r="F38" s="27"/>
      <c r="G38" s="27"/>
      <c r="H38" s="27"/>
      <c r="I38" s="27"/>
      <c r="L38" s="21"/>
    </row>
    <row r="39" spans="1:12" ht="12.75">
      <c r="A39" s="23"/>
      <c r="B39" s="25"/>
      <c r="C39" s="27"/>
      <c r="D39" s="27"/>
      <c r="E39" s="27"/>
      <c r="F39" s="27"/>
      <c r="G39" s="27"/>
      <c r="H39" s="27"/>
      <c r="I39" s="27"/>
      <c r="L39" s="21"/>
    </row>
    <row r="40" spans="1:12" ht="15">
      <c r="A40" s="18" t="s">
        <v>52</v>
      </c>
      <c r="B40" s="25"/>
      <c r="L40" s="21"/>
    </row>
    <row r="41" spans="1:12" ht="14.25">
      <c r="A41" s="26" t="s">
        <v>33</v>
      </c>
      <c r="B41" s="25"/>
      <c r="L41" s="21"/>
    </row>
    <row r="42" spans="1:21" ht="14.25">
      <c r="A42" s="49" t="s">
        <v>53</v>
      </c>
      <c r="B42" s="36"/>
      <c r="C42" s="39">
        <v>2008</v>
      </c>
      <c r="D42" s="39">
        <v>2007</v>
      </c>
      <c r="E42" s="39">
        <v>2006</v>
      </c>
      <c r="F42" s="39">
        <v>2005</v>
      </c>
      <c r="G42" s="39">
        <v>2004</v>
      </c>
      <c r="H42" s="39">
        <v>2003</v>
      </c>
      <c r="I42" s="39">
        <v>2002</v>
      </c>
      <c r="J42" s="39">
        <v>2001</v>
      </c>
      <c r="K42" s="39">
        <v>2000</v>
      </c>
      <c r="L42" s="39">
        <v>1999</v>
      </c>
      <c r="M42" s="39">
        <v>1998</v>
      </c>
      <c r="N42" s="39">
        <v>1997</v>
      </c>
      <c r="O42" s="39">
        <v>1996</v>
      </c>
      <c r="P42" s="39">
        <v>1995</v>
      </c>
      <c r="Q42" s="39">
        <v>1994</v>
      </c>
      <c r="R42" s="39">
        <v>1993</v>
      </c>
      <c r="S42" s="39">
        <v>1992</v>
      </c>
      <c r="T42" s="39">
        <v>1991</v>
      </c>
      <c r="U42" s="40" t="s">
        <v>27</v>
      </c>
    </row>
    <row r="43" spans="1:21" ht="12.75">
      <c r="A43" s="32" t="s">
        <v>92</v>
      </c>
      <c r="B43" s="33" t="s">
        <v>35</v>
      </c>
      <c r="C43" s="44">
        <v>11274765.2222222</v>
      </c>
      <c r="D43" s="44">
        <v>10191512</v>
      </c>
      <c r="E43" s="44">
        <v>10615901</v>
      </c>
      <c r="F43" s="44">
        <v>7603243</v>
      </c>
      <c r="G43" s="44">
        <v>8486149</v>
      </c>
      <c r="H43" s="44">
        <v>8831418</v>
      </c>
      <c r="I43" s="44">
        <v>12074987</v>
      </c>
      <c r="J43" s="44">
        <v>7709780</v>
      </c>
      <c r="K43" s="44">
        <v>8829265</v>
      </c>
      <c r="L43" s="44">
        <v>7777493</v>
      </c>
      <c r="M43" s="44">
        <v>7452250</v>
      </c>
      <c r="N43" s="44">
        <v>4956376</v>
      </c>
      <c r="O43" s="44">
        <v>3897779</v>
      </c>
      <c r="P43" s="44">
        <v>4060263</v>
      </c>
      <c r="Q43" s="44">
        <v>3806716</v>
      </c>
      <c r="R43" s="44">
        <v>5415401</v>
      </c>
      <c r="S43" s="44">
        <v>4300101</v>
      </c>
      <c r="T43" s="44">
        <v>3732754</v>
      </c>
      <c r="U43" s="44"/>
    </row>
    <row r="44" spans="1:21" ht="12.75">
      <c r="A44" s="32" t="s">
        <v>54</v>
      </c>
      <c r="B44" s="33" t="s">
        <v>35</v>
      </c>
      <c r="C44" s="44">
        <v>5002556.66666667</v>
      </c>
      <c r="D44" s="44">
        <v>3282457</v>
      </c>
      <c r="E44" s="44">
        <v>1936577</v>
      </c>
      <c r="F44" s="44">
        <v>1060533</v>
      </c>
      <c r="G44" s="44">
        <v>1068419</v>
      </c>
      <c r="H44" s="44">
        <v>995125</v>
      </c>
      <c r="I44" s="44">
        <v>788872</v>
      </c>
      <c r="J44" s="44">
        <v>1233307</v>
      </c>
      <c r="K44" s="44">
        <v>1325803</v>
      </c>
      <c r="L44" s="44">
        <v>939851</v>
      </c>
      <c r="M44" s="44">
        <v>805192</v>
      </c>
      <c r="N44" s="44">
        <v>386143</v>
      </c>
      <c r="O44" s="44">
        <v>424333</v>
      </c>
      <c r="P44" s="44">
        <v>354019</v>
      </c>
      <c r="Q44" s="44">
        <v>179653</v>
      </c>
      <c r="R44" s="44">
        <v>650755</v>
      </c>
      <c r="S44" s="44">
        <v>221013</v>
      </c>
      <c r="T44" s="44">
        <v>369792</v>
      </c>
      <c r="U44" s="44"/>
    </row>
    <row r="45" spans="1:21" ht="12.75">
      <c r="A45" s="37" t="s">
        <v>55</v>
      </c>
      <c r="B45" s="33" t="s">
        <v>35</v>
      </c>
      <c r="C45" s="48">
        <f aca="true" t="shared" si="5" ref="C45:T45">SUM(C43:C44)</f>
        <v>16277321.88888887</v>
      </c>
      <c r="D45" s="48">
        <f t="shared" si="5"/>
        <v>13473969</v>
      </c>
      <c r="E45" s="48">
        <f t="shared" si="5"/>
        <v>12552478</v>
      </c>
      <c r="F45" s="48">
        <f t="shared" si="5"/>
        <v>8663776</v>
      </c>
      <c r="G45" s="48">
        <f t="shared" si="5"/>
        <v>9554568</v>
      </c>
      <c r="H45" s="48">
        <f t="shared" si="5"/>
        <v>9826543</v>
      </c>
      <c r="I45" s="48">
        <f t="shared" si="5"/>
        <v>12863859</v>
      </c>
      <c r="J45" s="48">
        <f t="shared" si="5"/>
        <v>8943087</v>
      </c>
      <c r="K45" s="48">
        <f t="shared" si="5"/>
        <v>10155068</v>
      </c>
      <c r="L45" s="48">
        <f t="shared" si="5"/>
        <v>8717344</v>
      </c>
      <c r="M45" s="48">
        <f t="shared" si="5"/>
        <v>8257442</v>
      </c>
      <c r="N45" s="48">
        <f t="shared" si="5"/>
        <v>5342519</v>
      </c>
      <c r="O45" s="48">
        <f t="shared" si="5"/>
        <v>4322112</v>
      </c>
      <c r="P45" s="48">
        <f t="shared" si="5"/>
        <v>4414282</v>
      </c>
      <c r="Q45" s="48">
        <f t="shared" si="5"/>
        <v>3986369</v>
      </c>
      <c r="R45" s="48">
        <f t="shared" si="5"/>
        <v>6066156</v>
      </c>
      <c r="S45" s="48">
        <f t="shared" si="5"/>
        <v>4521114</v>
      </c>
      <c r="T45" s="48">
        <f t="shared" si="5"/>
        <v>4102546</v>
      </c>
      <c r="U45" s="48"/>
    </row>
    <row r="46" spans="1:21" ht="12.75">
      <c r="A46" s="32" t="s">
        <v>93</v>
      </c>
      <c r="B46" s="33" t="s">
        <v>35</v>
      </c>
      <c r="C46" s="44">
        <v>99910.6666666667</v>
      </c>
      <c r="D46" s="44">
        <v>99564.4285714286</v>
      </c>
      <c r="E46" s="44">
        <v>49485</v>
      </c>
      <c r="F46" s="44">
        <v>69133</v>
      </c>
      <c r="G46" s="44">
        <v>74268</v>
      </c>
      <c r="H46" s="44">
        <v>79292</v>
      </c>
      <c r="I46" s="44">
        <v>71727</v>
      </c>
      <c r="J46" s="44">
        <v>100704</v>
      </c>
      <c r="K46" s="44">
        <v>96006</v>
      </c>
      <c r="L46" s="44">
        <v>117424</v>
      </c>
      <c r="M46" s="44">
        <v>66800</v>
      </c>
      <c r="N46" s="44">
        <v>32934</v>
      </c>
      <c r="O46" s="44">
        <v>15064</v>
      </c>
      <c r="P46" s="44">
        <v>19969</v>
      </c>
      <c r="Q46" s="44">
        <v>88763</v>
      </c>
      <c r="R46" s="44">
        <v>24060</v>
      </c>
      <c r="S46" s="44">
        <v>292</v>
      </c>
      <c r="T46" s="44">
        <v>4400</v>
      </c>
      <c r="U46" s="44"/>
    </row>
    <row r="47" spans="1:21" ht="12.75">
      <c r="A47" s="32" t="s">
        <v>94</v>
      </c>
      <c r="B47" s="33" t="s">
        <v>35</v>
      </c>
      <c r="C47" s="44">
        <v>5344124.66666667</v>
      </c>
      <c r="D47" s="44">
        <v>5001871</v>
      </c>
      <c r="E47" s="44">
        <v>5021669</v>
      </c>
      <c r="F47" s="44">
        <v>4063054</v>
      </c>
      <c r="G47" s="44">
        <v>4313520</v>
      </c>
      <c r="H47" s="44">
        <v>4901601</v>
      </c>
      <c r="I47" s="44">
        <v>4621366</v>
      </c>
      <c r="J47" s="44">
        <v>4057548</v>
      </c>
      <c r="K47" s="44">
        <v>4907123</v>
      </c>
      <c r="L47" s="44">
        <v>4827476</v>
      </c>
      <c r="M47" s="44">
        <v>4237642</v>
      </c>
      <c r="N47" s="44">
        <v>3790206</v>
      </c>
      <c r="O47" s="44">
        <v>2332295</v>
      </c>
      <c r="P47" s="44">
        <v>2202207</v>
      </c>
      <c r="Q47" s="44">
        <v>3110390</v>
      </c>
      <c r="R47" s="44">
        <v>1886760</v>
      </c>
      <c r="S47" s="44">
        <v>1539637</v>
      </c>
      <c r="T47" s="44">
        <v>1640464</v>
      </c>
      <c r="U47" s="44"/>
    </row>
    <row r="48" spans="1:21" ht="14.25">
      <c r="A48" s="32" t="s">
        <v>95</v>
      </c>
      <c r="B48" s="33" t="s">
        <v>35</v>
      </c>
      <c r="C48" s="44">
        <v>87650</v>
      </c>
      <c r="D48" s="44">
        <v>121568.571428571</v>
      </c>
      <c r="E48" s="44">
        <v>51694</v>
      </c>
      <c r="F48" s="44">
        <v>164007</v>
      </c>
      <c r="G48" s="44">
        <v>37914</v>
      </c>
      <c r="H48" s="44">
        <v>22115</v>
      </c>
      <c r="I48" s="44">
        <v>48230</v>
      </c>
      <c r="J48" s="44">
        <v>106211</v>
      </c>
      <c r="K48" s="44">
        <v>91391</v>
      </c>
      <c r="L48" s="44">
        <v>71661</v>
      </c>
      <c r="M48" s="44"/>
      <c r="N48" s="44"/>
      <c r="O48" s="44"/>
      <c r="P48" s="44"/>
      <c r="Q48" s="44"/>
      <c r="R48" s="44"/>
      <c r="S48" s="44"/>
      <c r="T48" s="44"/>
      <c r="U48" s="44"/>
    </row>
    <row r="49" spans="1:21" ht="12.75">
      <c r="A49" s="32" t="s">
        <v>56</v>
      </c>
      <c r="B49" s="33" t="s">
        <v>35</v>
      </c>
      <c r="C49" s="44">
        <v>1689999.66666667</v>
      </c>
      <c r="D49" s="44">
        <v>3608072.71428571</v>
      </c>
      <c r="E49" s="44">
        <v>5126654</v>
      </c>
      <c r="F49" s="44">
        <v>3576980</v>
      </c>
      <c r="G49" s="44">
        <v>635712</v>
      </c>
      <c r="H49" s="44">
        <v>2262996</v>
      </c>
      <c r="I49" s="44">
        <v>3375336</v>
      </c>
      <c r="J49" s="44">
        <v>2314696</v>
      </c>
      <c r="K49" s="44">
        <v>3826768</v>
      </c>
      <c r="L49" s="44">
        <v>1778719</v>
      </c>
      <c r="M49" s="44">
        <v>1535927</v>
      </c>
      <c r="N49" s="44">
        <v>2232902</v>
      </c>
      <c r="O49" s="44">
        <v>1643205</v>
      </c>
      <c r="P49" s="44">
        <v>849804</v>
      </c>
      <c r="Q49" s="44">
        <v>850801</v>
      </c>
      <c r="R49" s="44">
        <v>1005253</v>
      </c>
      <c r="S49" s="44">
        <v>1106781</v>
      </c>
      <c r="T49" s="44">
        <v>642898</v>
      </c>
      <c r="U49" s="44"/>
    </row>
    <row r="50" spans="1:21" ht="12.75">
      <c r="A50" s="32" t="s">
        <v>57</v>
      </c>
      <c r="B50" s="33" t="s">
        <v>35</v>
      </c>
      <c r="C50" s="44">
        <v>2209670.44444444</v>
      </c>
      <c r="D50" s="44">
        <v>2065568.85714286</v>
      </c>
      <c r="E50" s="44">
        <v>1394579</v>
      </c>
      <c r="F50" s="44">
        <v>87855</v>
      </c>
      <c r="G50" s="44">
        <v>303587</v>
      </c>
      <c r="H50" s="44">
        <v>124984</v>
      </c>
      <c r="I50" s="44">
        <v>416231</v>
      </c>
      <c r="J50" s="44">
        <v>1004103</v>
      </c>
      <c r="K50" s="44">
        <v>246741</v>
      </c>
      <c r="L50" s="44">
        <v>464197</v>
      </c>
      <c r="M50" s="44">
        <v>538319</v>
      </c>
      <c r="N50" s="44">
        <v>268808</v>
      </c>
      <c r="O50" s="44">
        <v>61222</v>
      </c>
      <c r="P50" s="44">
        <v>631852</v>
      </c>
      <c r="Q50" s="44">
        <v>74682</v>
      </c>
      <c r="R50" s="44">
        <v>527242</v>
      </c>
      <c r="S50" s="44">
        <v>170159</v>
      </c>
      <c r="T50" s="44">
        <v>7944</v>
      </c>
      <c r="U50" s="44"/>
    </row>
    <row r="51" spans="1:21" ht="12.75">
      <c r="A51" s="37" t="s">
        <v>58</v>
      </c>
      <c r="B51" s="33" t="s">
        <v>35</v>
      </c>
      <c r="C51" s="51">
        <f aca="true" t="shared" si="6" ref="C51:T51">SUM(C46:C50)</f>
        <v>9431355.444444446</v>
      </c>
      <c r="D51" s="51">
        <f t="shared" si="6"/>
        <v>10896645.571428569</v>
      </c>
      <c r="E51" s="51">
        <f t="shared" si="6"/>
        <v>11644081</v>
      </c>
      <c r="F51" s="51">
        <f t="shared" si="6"/>
        <v>7961029</v>
      </c>
      <c r="G51" s="51">
        <f t="shared" si="6"/>
        <v>5365001</v>
      </c>
      <c r="H51" s="51">
        <f t="shared" si="6"/>
        <v>7390988</v>
      </c>
      <c r="I51" s="51">
        <f t="shared" si="6"/>
        <v>8532890</v>
      </c>
      <c r="J51" s="51">
        <f t="shared" si="6"/>
        <v>7583262</v>
      </c>
      <c r="K51" s="51">
        <f t="shared" si="6"/>
        <v>9168029</v>
      </c>
      <c r="L51" s="51">
        <f t="shared" si="6"/>
        <v>7259477</v>
      </c>
      <c r="M51" s="51">
        <f t="shared" si="6"/>
        <v>6378688</v>
      </c>
      <c r="N51" s="51">
        <f t="shared" si="6"/>
        <v>6324850</v>
      </c>
      <c r="O51" s="51">
        <f t="shared" si="6"/>
        <v>4051786</v>
      </c>
      <c r="P51" s="51">
        <f t="shared" si="6"/>
        <v>3703832</v>
      </c>
      <c r="Q51" s="51">
        <f t="shared" si="6"/>
        <v>4124636</v>
      </c>
      <c r="R51" s="51">
        <f t="shared" si="6"/>
        <v>3443315</v>
      </c>
      <c r="S51" s="51">
        <f t="shared" si="6"/>
        <v>2816869</v>
      </c>
      <c r="T51" s="51">
        <f t="shared" si="6"/>
        <v>2295706</v>
      </c>
      <c r="U51" s="51"/>
    </row>
    <row r="52" spans="1:21" ht="12.75">
      <c r="A52" s="37" t="s">
        <v>59</v>
      </c>
      <c r="B52" s="33" t="s">
        <v>35</v>
      </c>
      <c r="C52" s="48">
        <f aca="true" t="shared" si="7" ref="C52:T52">C45+C51</f>
        <v>25708677.333333313</v>
      </c>
      <c r="D52" s="48">
        <f t="shared" si="7"/>
        <v>24370614.571428567</v>
      </c>
      <c r="E52" s="48">
        <f t="shared" si="7"/>
        <v>24196559</v>
      </c>
      <c r="F52" s="48">
        <f t="shared" si="7"/>
        <v>16624805</v>
      </c>
      <c r="G52" s="48">
        <f t="shared" si="7"/>
        <v>14919569</v>
      </c>
      <c r="H52" s="48">
        <f t="shared" si="7"/>
        <v>17217531</v>
      </c>
      <c r="I52" s="48">
        <f t="shared" si="7"/>
        <v>21396749</v>
      </c>
      <c r="J52" s="48">
        <f t="shared" si="7"/>
        <v>16526349</v>
      </c>
      <c r="K52" s="48">
        <f t="shared" si="7"/>
        <v>19323097</v>
      </c>
      <c r="L52" s="48">
        <f t="shared" si="7"/>
        <v>15976821</v>
      </c>
      <c r="M52" s="48">
        <f t="shared" si="7"/>
        <v>14636130</v>
      </c>
      <c r="N52" s="48">
        <f t="shared" si="7"/>
        <v>11667369</v>
      </c>
      <c r="O52" s="48">
        <f t="shared" si="7"/>
        <v>8373898</v>
      </c>
      <c r="P52" s="48">
        <f t="shared" si="7"/>
        <v>8118114</v>
      </c>
      <c r="Q52" s="48">
        <f t="shared" si="7"/>
        <v>8111005</v>
      </c>
      <c r="R52" s="48">
        <f t="shared" si="7"/>
        <v>9509471</v>
      </c>
      <c r="S52" s="48">
        <f t="shared" si="7"/>
        <v>7337983</v>
      </c>
      <c r="T52" s="48">
        <f t="shared" si="7"/>
        <v>6398252</v>
      </c>
      <c r="U52" s="48"/>
    </row>
    <row r="53" spans="1:21" ht="12.75">
      <c r="A53" s="37"/>
      <c r="B53" s="33"/>
      <c r="C53" s="48"/>
      <c r="D53" s="48"/>
      <c r="E53" s="48"/>
      <c r="F53" s="48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1:21" ht="12.75">
      <c r="A54" s="37" t="s">
        <v>96</v>
      </c>
      <c r="B54" s="33" t="s">
        <v>35</v>
      </c>
      <c r="C54" s="48">
        <f aca="true" t="shared" si="8" ref="C54:T54">C52-C61</f>
        <v>8731150.999999974</v>
      </c>
      <c r="D54" s="48">
        <f t="shared" si="8"/>
        <v>8555044.42857142</v>
      </c>
      <c r="E54" s="48">
        <f t="shared" si="8"/>
        <v>8228764</v>
      </c>
      <c r="F54" s="48">
        <f t="shared" si="8"/>
        <v>7082497</v>
      </c>
      <c r="G54" s="48">
        <f t="shared" si="8"/>
        <v>3843956</v>
      </c>
      <c r="H54" s="48">
        <f t="shared" si="8"/>
        <v>5783044</v>
      </c>
      <c r="I54" s="48">
        <f t="shared" si="8"/>
        <v>5932606</v>
      </c>
      <c r="J54" s="48">
        <f t="shared" si="8"/>
        <v>4408534</v>
      </c>
      <c r="K54" s="48">
        <f t="shared" si="8"/>
        <v>6446579</v>
      </c>
      <c r="L54" s="48">
        <f t="shared" si="8"/>
        <v>5915399</v>
      </c>
      <c r="M54" s="48">
        <f t="shared" si="8"/>
        <v>3827807</v>
      </c>
      <c r="N54" s="48">
        <f t="shared" si="8"/>
        <v>5530535</v>
      </c>
      <c r="O54" s="48">
        <f t="shared" si="8"/>
        <v>3565982</v>
      </c>
      <c r="P54" s="48">
        <f t="shared" si="8"/>
        <v>4121525</v>
      </c>
      <c r="Q54" s="48">
        <f t="shared" si="8"/>
        <v>3186176</v>
      </c>
      <c r="R54" s="48">
        <f t="shared" si="8"/>
        <v>2608194</v>
      </c>
      <c r="S54" s="48">
        <f t="shared" si="8"/>
        <v>1667896</v>
      </c>
      <c r="T54" s="48">
        <f t="shared" si="8"/>
        <v>-324040</v>
      </c>
      <c r="U54" s="48"/>
    </row>
    <row r="55" spans="1:21" ht="14.25">
      <c r="A55" s="32" t="s">
        <v>97</v>
      </c>
      <c r="B55" s="33" t="s">
        <v>35</v>
      </c>
      <c r="C55" s="44">
        <v>1070305.55555556</v>
      </c>
      <c r="D55" s="44">
        <v>1068832.14285714</v>
      </c>
      <c r="E55" s="44">
        <v>600627</v>
      </c>
      <c r="F55" s="44">
        <v>225788</v>
      </c>
      <c r="G55" s="44">
        <v>209540</v>
      </c>
      <c r="H55" s="44">
        <v>179119</v>
      </c>
      <c r="I55" s="44">
        <v>299941</v>
      </c>
      <c r="J55" s="44">
        <v>505903</v>
      </c>
      <c r="K55" s="44">
        <v>717579</v>
      </c>
      <c r="L55" s="44">
        <v>654977</v>
      </c>
      <c r="M55" s="44">
        <v>450244</v>
      </c>
      <c r="N55" s="44">
        <v>267662</v>
      </c>
      <c r="O55" s="44">
        <v>290696</v>
      </c>
      <c r="P55" s="44">
        <v>204010</v>
      </c>
      <c r="Q55" s="44">
        <v>323384</v>
      </c>
      <c r="R55" s="44">
        <v>338864</v>
      </c>
      <c r="S55" s="44">
        <v>157269</v>
      </c>
      <c r="T55" s="44">
        <v>1634132</v>
      </c>
      <c r="U55" s="44"/>
    </row>
    <row r="56" spans="1:21" ht="12.75">
      <c r="A56" s="32" t="s">
        <v>60</v>
      </c>
      <c r="B56" s="33" t="s">
        <v>35</v>
      </c>
      <c r="C56" s="44">
        <v>8484089.66666667</v>
      </c>
      <c r="D56" s="44">
        <v>6593924.28571429</v>
      </c>
      <c r="E56" s="44">
        <v>7107500</v>
      </c>
      <c r="F56" s="44">
        <v>1439459</v>
      </c>
      <c r="G56" s="44">
        <v>2686148</v>
      </c>
      <c r="H56" s="44">
        <v>3411455</v>
      </c>
      <c r="I56" s="44">
        <v>5802030</v>
      </c>
      <c r="J56" s="44">
        <v>6036733</v>
      </c>
      <c r="K56" s="44">
        <v>5453066</v>
      </c>
      <c r="L56" s="44">
        <v>3262500</v>
      </c>
      <c r="M56" s="44">
        <v>4176460</v>
      </c>
      <c r="N56" s="44">
        <v>2346289</v>
      </c>
      <c r="O56" s="44">
        <v>1530710</v>
      </c>
      <c r="P56" s="44">
        <v>1781673</v>
      </c>
      <c r="Q56" s="44">
        <v>1832899</v>
      </c>
      <c r="R56" s="44">
        <v>2862727</v>
      </c>
      <c r="S56" s="44">
        <v>2998039</v>
      </c>
      <c r="T56" s="44">
        <v>2355466</v>
      </c>
      <c r="U56" s="44"/>
    </row>
    <row r="57" spans="1:21" ht="12.75">
      <c r="A57" s="32" t="s">
        <v>61</v>
      </c>
      <c r="B57" s="33" t="s">
        <v>35</v>
      </c>
      <c r="C57" s="44">
        <v>1509362.11111111</v>
      </c>
      <c r="D57" s="44">
        <v>3844198.42857143</v>
      </c>
      <c r="E57" s="44">
        <v>5767854</v>
      </c>
      <c r="F57" s="44">
        <v>5739244</v>
      </c>
      <c r="G57" s="44">
        <v>5569315</v>
      </c>
      <c r="H57" s="44">
        <v>6426581</v>
      </c>
      <c r="I57" s="44">
        <v>5476579</v>
      </c>
      <c r="J57" s="44">
        <v>2027382</v>
      </c>
      <c r="K57" s="44">
        <v>2610534</v>
      </c>
      <c r="L57" s="44">
        <v>3890602</v>
      </c>
      <c r="M57" s="44">
        <v>2125681</v>
      </c>
      <c r="N57" s="44">
        <v>1582307</v>
      </c>
      <c r="O57" s="44">
        <v>1011664</v>
      </c>
      <c r="P57" s="44">
        <v>932915</v>
      </c>
      <c r="Q57" s="44">
        <v>928143</v>
      </c>
      <c r="R57" s="44">
        <v>466926</v>
      </c>
      <c r="S57" s="44">
        <v>737102</v>
      </c>
      <c r="T57" s="44">
        <v>1671633</v>
      </c>
      <c r="U57" s="44"/>
    </row>
    <row r="58" spans="1:21" ht="12.75">
      <c r="A58" s="32" t="s">
        <v>62</v>
      </c>
      <c r="B58" s="33" t="s">
        <v>35</v>
      </c>
      <c r="C58" s="44">
        <v>1977970</v>
      </c>
      <c r="D58" s="44">
        <v>985972.857142857</v>
      </c>
      <c r="E58" s="44">
        <v>791031</v>
      </c>
      <c r="F58" s="44">
        <v>748050</v>
      </c>
      <c r="G58" s="44">
        <v>763125</v>
      </c>
      <c r="H58" s="44">
        <v>486837</v>
      </c>
      <c r="I58" s="44">
        <v>2311119</v>
      </c>
      <c r="J58" s="44">
        <v>1741669</v>
      </c>
      <c r="K58" s="44">
        <v>1295106</v>
      </c>
      <c r="L58" s="44">
        <v>1037829</v>
      </c>
      <c r="M58" s="44">
        <v>1027871</v>
      </c>
      <c r="N58" s="44">
        <v>457413</v>
      </c>
      <c r="O58" s="44">
        <v>380558</v>
      </c>
      <c r="P58" s="44">
        <v>380494</v>
      </c>
      <c r="Q58" s="44">
        <v>715522</v>
      </c>
      <c r="R58" s="44">
        <v>1607605</v>
      </c>
      <c r="S58" s="44">
        <v>195994</v>
      </c>
      <c r="T58" s="44">
        <v>414135</v>
      </c>
      <c r="U58" s="44"/>
    </row>
    <row r="59" spans="1:21" ht="12.75">
      <c r="A59" s="32" t="s">
        <v>63</v>
      </c>
      <c r="B59" s="33" t="s">
        <v>35</v>
      </c>
      <c r="C59" s="44">
        <v>3935799</v>
      </c>
      <c r="D59" s="44">
        <v>3322642.42857143</v>
      </c>
      <c r="E59" s="44">
        <v>1700783</v>
      </c>
      <c r="F59" s="44">
        <v>1389767</v>
      </c>
      <c r="G59" s="44">
        <v>1847485</v>
      </c>
      <c r="H59" s="44">
        <v>930495</v>
      </c>
      <c r="I59" s="44">
        <v>1574474</v>
      </c>
      <c r="J59" s="44">
        <v>1806128</v>
      </c>
      <c r="K59" s="44">
        <v>2800233</v>
      </c>
      <c r="L59" s="44">
        <v>1215514</v>
      </c>
      <c r="M59" s="44">
        <v>3028067</v>
      </c>
      <c r="N59" s="44">
        <v>1483163</v>
      </c>
      <c r="O59" s="44">
        <v>1594288</v>
      </c>
      <c r="P59" s="44">
        <v>697497</v>
      </c>
      <c r="Q59" s="44">
        <v>1124881</v>
      </c>
      <c r="R59" s="44">
        <v>1625155</v>
      </c>
      <c r="S59" s="44">
        <v>1581683</v>
      </c>
      <c r="T59" s="44">
        <v>646926</v>
      </c>
      <c r="U59" s="44"/>
    </row>
    <row r="60" spans="1:21" ht="12.75">
      <c r="A60" s="32" t="s">
        <v>64</v>
      </c>
      <c r="B60" s="33" t="s">
        <v>35</v>
      </c>
      <c r="C60" s="44">
        <f aca="true" t="shared" si="9" ref="C60:T60">SUM(C57:C59)</f>
        <v>7423131.11111111</v>
      </c>
      <c r="D60" s="44">
        <f t="shared" si="9"/>
        <v>8152813.714285717</v>
      </c>
      <c r="E60" s="44">
        <f t="shared" si="9"/>
        <v>8259668</v>
      </c>
      <c r="F60" s="44">
        <f t="shared" si="9"/>
        <v>7877061</v>
      </c>
      <c r="G60" s="44">
        <f t="shared" si="9"/>
        <v>8179925</v>
      </c>
      <c r="H60" s="44">
        <f t="shared" si="9"/>
        <v>7843913</v>
      </c>
      <c r="I60" s="44">
        <f t="shared" si="9"/>
        <v>9362172</v>
      </c>
      <c r="J60" s="44">
        <f t="shared" si="9"/>
        <v>5575179</v>
      </c>
      <c r="K60" s="44">
        <f t="shared" si="9"/>
        <v>6705873</v>
      </c>
      <c r="L60" s="44">
        <f t="shared" si="9"/>
        <v>6143945</v>
      </c>
      <c r="M60" s="44">
        <f t="shared" si="9"/>
        <v>6181619</v>
      </c>
      <c r="N60" s="44">
        <f t="shared" si="9"/>
        <v>3522883</v>
      </c>
      <c r="O60" s="44">
        <f t="shared" si="9"/>
        <v>2986510</v>
      </c>
      <c r="P60" s="44">
        <f t="shared" si="9"/>
        <v>2010906</v>
      </c>
      <c r="Q60" s="44">
        <f t="shared" si="9"/>
        <v>2768546</v>
      </c>
      <c r="R60" s="44">
        <f t="shared" si="9"/>
        <v>3699686</v>
      </c>
      <c r="S60" s="44">
        <f t="shared" si="9"/>
        <v>2514779</v>
      </c>
      <c r="T60" s="44">
        <f t="shared" si="9"/>
        <v>2732694</v>
      </c>
      <c r="U60" s="44"/>
    </row>
    <row r="61" spans="1:21" ht="12.75">
      <c r="A61" s="50" t="s">
        <v>65</v>
      </c>
      <c r="B61" s="33" t="s">
        <v>35</v>
      </c>
      <c r="C61" s="51">
        <f aca="true" t="shared" si="10" ref="C61:T61">C55+C56+C60</f>
        <v>16977526.33333334</v>
      </c>
      <c r="D61" s="51">
        <f t="shared" si="10"/>
        <v>15815570.142857147</v>
      </c>
      <c r="E61" s="51">
        <f t="shared" si="10"/>
        <v>15967795</v>
      </c>
      <c r="F61" s="51">
        <f t="shared" si="10"/>
        <v>9542308</v>
      </c>
      <c r="G61" s="51">
        <f t="shared" si="10"/>
        <v>11075613</v>
      </c>
      <c r="H61" s="51">
        <f t="shared" si="10"/>
        <v>11434487</v>
      </c>
      <c r="I61" s="51">
        <f t="shared" si="10"/>
        <v>15464143</v>
      </c>
      <c r="J61" s="51">
        <f t="shared" si="10"/>
        <v>12117815</v>
      </c>
      <c r="K61" s="51">
        <f t="shared" si="10"/>
        <v>12876518</v>
      </c>
      <c r="L61" s="51">
        <f t="shared" si="10"/>
        <v>10061422</v>
      </c>
      <c r="M61" s="51">
        <f t="shared" si="10"/>
        <v>10808323</v>
      </c>
      <c r="N61" s="51">
        <f t="shared" si="10"/>
        <v>6136834</v>
      </c>
      <c r="O61" s="51">
        <f t="shared" si="10"/>
        <v>4807916</v>
      </c>
      <c r="P61" s="51">
        <f t="shared" si="10"/>
        <v>3996589</v>
      </c>
      <c r="Q61" s="51">
        <f t="shared" si="10"/>
        <v>4924829</v>
      </c>
      <c r="R61" s="51">
        <f t="shared" si="10"/>
        <v>6901277</v>
      </c>
      <c r="S61" s="51">
        <f t="shared" si="10"/>
        <v>5670087</v>
      </c>
      <c r="T61" s="51">
        <f t="shared" si="10"/>
        <v>6722292</v>
      </c>
      <c r="U61" s="51"/>
    </row>
    <row r="62" spans="1:21" ht="12.75">
      <c r="A62" s="38" t="s">
        <v>66</v>
      </c>
      <c r="B62" s="35" t="s">
        <v>35</v>
      </c>
      <c r="C62" s="48">
        <f aca="true" t="shared" si="11" ref="C62:T62">C61+C54</f>
        <v>25708677.333333313</v>
      </c>
      <c r="D62" s="48">
        <f t="shared" si="11"/>
        <v>24370614.571428567</v>
      </c>
      <c r="E62" s="48">
        <f t="shared" si="11"/>
        <v>24196559</v>
      </c>
      <c r="F62" s="48">
        <f t="shared" si="11"/>
        <v>16624805</v>
      </c>
      <c r="G62" s="48">
        <f t="shared" si="11"/>
        <v>14919569</v>
      </c>
      <c r="H62" s="48">
        <f t="shared" si="11"/>
        <v>17217531</v>
      </c>
      <c r="I62" s="48">
        <f t="shared" si="11"/>
        <v>21396749</v>
      </c>
      <c r="J62" s="48">
        <f t="shared" si="11"/>
        <v>16526349</v>
      </c>
      <c r="K62" s="48">
        <f t="shared" si="11"/>
        <v>19323097</v>
      </c>
      <c r="L62" s="48">
        <f t="shared" si="11"/>
        <v>15976821</v>
      </c>
      <c r="M62" s="48">
        <f t="shared" si="11"/>
        <v>14636130</v>
      </c>
      <c r="N62" s="48">
        <f t="shared" si="11"/>
        <v>11667369</v>
      </c>
      <c r="O62" s="48">
        <f t="shared" si="11"/>
        <v>8373898</v>
      </c>
      <c r="P62" s="48">
        <f t="shared" si="11"/>
        <v>8118114</v>
      </c>
      <c r="Q62" s="48">
        <f t="shared" si="11"/>
        <v>8111005</v>
      </c>
      <c r="R62" s="48">
        <f t="shared" si="11"/>
        <v>9509471</v>
      </c>
      <c r="S62" s="48">
        <f t="shared" si="11"/>
        <v>7337983</v>
      </c>
      <c r="T62" s="48">
        <f t="shared" si="11"/>
        <v>6398252</v>
      </c>
      <c r="U62" s="48"/>
    </row>
    <row r="63" spans="1:12" ht="12.75">
      <c r="A63" s="24" t="s">
        <v>67</v>
      </c>
      <c r="B63" s="19"/>
      <c r="L63" s="21"/>
    </row>
    <row r="64" spans="1:12" ht="12.75">
      <c r="A64" s="24" t="s">
        <v>68</v>
      </c>
      <c r="B64" s="19"/>
      <c r="L64" s="21"/>
    </row>
    <row r="65" spans="1:12" ht="12.75">
      <c r="A65" s="24"/>
      <c r="B65" s="19"/>
      <c r="L65" s="21"/>
    </row>
    <row r="66" spans="1:12" ht="15">
      <c r="A66" s="18" t="s">
        <v>98</v>
      </c>
      <c r="B66" s="25"/>
      <c r="L66" s="21"/>
    </row>
    <row r="67" spans="1:12" ht="14.25">
      <c r="A67" s="26" t="s">
        <v>33</v>
      </c>
      <c r="B67" s="25"/>
      <c r="L67" s="21"/>
    </row>
    <row r="68" spans="1:21" ht="14.25">
      <c r="A68" s="30"/>
      <c r="B68" s="36"/>
      <c r="C68" s="39">
        <v>2008</v>
      </c>
      <c r="D68" s="39">
        <v>2007</v>
      </c>
      <c r="E68" s="39">
        <v>2006</v>
      </c>
      <c r="F68" s="39">
        <v>2005</v>
      </c>
      <c r="G68" s="39">
        <v>2004</v>
      </c>
      <c r="H68" s="39">
        <v>2003</v>
      </c>
      <c r="I68" s="39">
        <v>2002</v>
      </c>
      <c r="J68" s="39">
        <v>2001</v>
      </c>
      <c r="K68" s="39">
        <v>2000</v>
      </c>
      <c r="L68" s="39">
        <v>1999</v>
      </c>
      <c r="M68" s="39">
        <v>1998</v>
      </c>
      <c r="N68" s="39">
        <v>1997</v>
      </c>
      <c r="O68" s="39">
        <v>1996</v>
      </c>
      <c r="P68" s="39">
        <v>1995</v>
      </c>
      <c r="Q68" s="39">
        <v>1994</v>
      </c>
      <c r="R68" s="39">
        <v>1993</v>
      </c>
      <c r="S68" s="39">
        <v>1992</v>
      </c>
      <c r="T68" s="39">
        <v>1991</v>
      </c>
      <c r="U68" s="40" t="s">
        <v>27</v>
      </c>
    </row>
    <row r="69" spans="1:21" ht="12.75">
      <c r="A69" s="32" t="s">
        <v>69</v>
      </c>
      <c r="B69" s="33" t="s">
        <v>29</v>
      </c>
      <c r="C69" s="44">
        <v>1747703.1</v>
      </c>
      <c r="D69" s="44">
        <v>1704500</v>
      </c>
      <c r="E69" s="44">
        <v>1427750</v>
      </c>
      <c r="F69" s="44">
        <v>993000</v>
      </c>
      <c r="G69" s="44">
        <v>858286</v>
      </c>
      <c r="H69" s="44">
        <v>700714</v>
      </c>
      <c r="I69" s="44">
        <v>946700</v>
      </c>
      <c r="J69" s="44">
        <v>928500</v>
      </c>
      <c r="K69" s="44">
        <v>832111</v>
      </c>
      <c r="L69" s="44">
        <v>813889</v>
      </c>
      <c r="M69" s="44">
        <v>778200</v>
      </c>
      <c r="N69" s="44">
        <v>590208</v>
      </c>
      <c r="O69" s="44">
        <v>437651</v>
      </c>
      <c r="P69" s="44">
        <v>409794</v>
      </c>
      <c r="Q69" s="44">
        <v>444074</v>
      </c>
      <c r="R69" s="44">
        <v>391720</v>
      </c>
      <c r="S69" s="44">
        <v>269000</v>
      </c>
      <c r="T69" s="44">
        <v>279200</v>
      </c>
      <c r="U69" s="44"/>
    </row>
    <row r="70" spans="1:21" ht="14.25">
      <c r="A70" s="32" t="s">
        <v>99</v>
      </c>
      <c r="B70" s="33" t="s">
        <v>29</v>
      </c>
      <c r="C70" s="44">
        <v>473900</v>
      </c>
      <c r="D70" s="44">
        <v>517125</v>
      </c>
      <c r="E70" s="44">
        <v>463750</v>
      </c>
      <c r="F70" s="44">
        <v>280714</v>
      </c>
      <c r="G70" s="44">
        <v>128571</v>
      </c>
      <c r="H70" s="44">
        <v>113714</v>
      </c>
      <c r="I70" s="44">
        <v>72800</v>
      </c>
      <c r="J70" s="44">
        <v>0</v>
      </c>
      <c r="K70" s="44">
        <v>197778</v>
      </c>
      <c r="L70" s="44">
        <v>66667</v>
      </c>
      <c r="M70" s="44">
        <v>172500</v>
      </c>
      <c r="N70" s="44">
        <v>61000</v>
      </c>
      <c r="O70" s="44">
        <v>56667</v>
      </c>
      <c r="P70" s="44">
        <v>40750</v>
      </c>
      <c r="Q70" s="44">
        <v>130000</v>
      </c>
      <c r="R70" s="44">
        <v>7000</v>
      </c>
      <c r="S70" s="44">
        <v>46333</v>
      </c>
      <c r="T70" s="44">
        <v>0</v>
      </c>
      <c r="U70" s="44"/>
    </row>
    <row r="71" spans="1:21" ht="14.25">
      <c r="A71" s="32" t="s">
        <v>100</v>
      </c>
      <c r="B71" s="33" t="s">
        <v>29</v>
      </c>
      <c r="C71" s="43">
        <v>0</v>
      </c>
      <c r="D71" s="43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/>
    </row>
    <row r="72" spans="1:21" ht="12.75">
      <c r="A72" s="32" t="s">
        <v>111</v>
      </c>
      <c r="B72" s="33" t="s">
        <v>29</v>
      </c>
      <c r="C72" s="44">
        <v>1705000</v>
      </c>
      <c r="D72" s="44">
        <v>1450000</v>
      </c>
      <c r="E72" s="44">
        <v>1387500</v>
      </c>
      <c r="F72" s="44">
        <v>1228571</v>
      </c>
      <c r="G72" s="44">
        <v>1014286</v>
      </c>
      <c r="H72" s="44">
        <v>1014286</v>
      </c>
      <c r="I72" s="44">
        <v>1160000</v>
      </c>
      <c r="J72" s="44">
        <v>1075000</v>
      </c>
      <c r="K72" s="44">
        <v>1172222</v>
      </c>
      <c r="L72" s="44">
        <v>900000</v>
      </c>
      <c r="M72" s="44">
        <v>1005000</v>
      </c>
      <c r="N72" s="44">
        <v>635000</v>
      </c>
      <c r="O72" s="44">
        <v>650000</v>
      </c>
      <c r="P72" s="44">
        <v>650000</v>
      </c>
      <c r="Q72" s="44">
        <v>570000</v>
      </c>
      <c r="R72" s="44">
        <v>730000</v>
      </c>
      <c r="S72" s="44">
        <v>508333</v>
      </c>
      <c r="T72" s="44">
        <v>380000</v>
      </c>
      <c r="U72" s="44"/>
    </row>
    <row r="73" spans="1:21" ht="12.75">
      <c r="A73" s="32" t="s">
        <v>70</v>
      </c>
      <c r="B73" s="33" t="s">
        <v>30</v>
      </c>
      <c r="C73" s="53">
        <f aca="true" t="shared" si="12" ref="C73:T73">(C69/C72)*100</f>
        <v>102.5045806451613</v>
      </c>
      <c r="D73" s="53">
        <f t="shared" si="12"/>
        <v>117.55172413793102</v>
      </c>
      <c r="E73" s="53">
        <f t="shared" si="12"/>
        <v>102.9009009009009</v>
      </c>
      <c r="F73" s="53">
        <f t="shared" si="12"/>
        <v>80.82560959032892</v>
      </c>
      <c r="G73" s="53">
        <f t="shared" si="12"/>
        <v>84.61972264233165</v>
      </c>
      <c r="H73" s="53">
        <f t="shared" si="12"/>
        <v>69.08445941282834</v>
      </c>
      <c r="I73" s="53">
        <f t="shared" si="12"/>
        <v>81.61206896551724</v>
      </c>
      <c r="J73" s="53">
        <f t="shared" si="12"/>
        <v>86.37209302325581</v>
      </c>
      <c r="K73" s="53">
        <f t="shared" si="12"/>
        <v>70.98578596886938</v>
      </c>
      <c r="L73" s="53">
        <f t="shared" si="12"/>
        <v>90.43211111111111</v>
      </c>
      <c r="M73" s="53">
        <f t="shared" si="12"/>
        <v>77.43283582089552</v>
      </c>
      <c r="N73" s="53">
        <f t="shared" si="12"/>
        <v>92.94614173228346</v>
      </c>
      <c r="O73" s="53">
        <f t="shared" si="12"/>
        <v>67.33092307692307</v>
      </c>
      <c r="P73" s="53">
        <f t="shared" si="12"/>
        <v>63.04523076923076</v>
      </c>
      <c r="Q73" s="53">
        <f t="shared" si="12"/>
        <v>77.90771929824561</v>
      </c>
      <c r="R73" s="53">
        <f t="shared" si="12"/>
        <v>53.66027397260274</v>
      </c>
      <c r="S73" s="53">
        <f t="shared" si="12"/>
        <v>52.91806748725737</v>
      </c>
      <c r="T73" s="53">
        <f t="shared" si="12"/>
        <v>73.47368421052632</v>
      </c>
      <c r="U73" s="53"/>
    </row>
    <row r="74" spans="1:21" ht="12.75">
      <c r="A74" s="32" t="s">
        <v>71</v>
      </c>
      <c r="B74" s="33"/>
      <c r="C74" s="54">
        <v>5.596</v>
      </c>
      <c r="D74" s="54">
        <v>6.16</v>
      </c>
      <c r="E74" s="53">
        <v>5.29</v>
      </c>
      <c r="F74" s="53">
        <v>4.99</v>
      </c>
      <c r="G74" s="53">
        <v>4.893</v>
      </c>
      <c r="H74" s="53">
        <v>5</v>
      </c>
      <c r="I74" s="53">
        <v>5.37</v>
      </c>
      <c r="J74" s="53">
        <v>5.5</v>
      </c>
      <c r="K74" s="53">
        <v>6</v>
      </c>
      <c r="L74" s="53">
        <v>5.9</v>
      </c>
      <c r="M74" s="53">
        <v>6.2</v>
      </c>
      <c r="N74" s="53">
        <v>5.6</v>
      </c>
      <c r="O74" s="53">
        <v>5.1</v>
      </c>
      <c r="P74" s="53">
        <v>3.9</v>
      </c>
      <c r="Q74" s="53">
        <v>4</v>
      </c>
      <c r="R74" s="53">
        <v>5</v>
      </c>
      <c r="S74" s="53">
        <v>3.6</v>
      </c>
      <c r="T74" s="53">
        <v>3.5</v>
      </c>
      <c r="U74" s="53"/>
    </row>
    <row r="75" spans="1:21" ht="12.75">
      <c r="A75" s="32" t="s">
        <v>101</v>
      </c>
      <c r="B75" s="33" t="s">
        <v>29</v>
      </c>
      <c r="C75" s="44">
        <f aca="true" t="shared" si="13" ref="C75:T75">(C69+C70)/C74</f>
        <v>396998.4095782702</v>
      </c>
      <c r="D75" s="44">
        <f t="shared" si="13"/>
        <v>360653.40909090906</v>
      </c>
      <c r="E75" s="44">
        <f t="shared" si="13"/>
        <v>357561.43667296786</v>
      </c>
      <c r="F75" s="44">
        <f t="shared" si="13"/>
        <v>255253.30661322645</v>
      </c>
      <c r="G75" s="44">
        <f t="shared" si="13"/>
        <v>201687.51277334968</v>
      </c>
      <c r="H75" s="44">
        <f t="shared" si="13"/>
        <v>162885.6</v>
      </c>
      <c r="I75" s="44">
        <f t="shared" si="13"/>
        <v>189851.02420856612</v>
      </c>
      <c r="J75" s="44">
        <f t="shared" si="13"/>
        <v>168818.18181818182</v>
      </c>
      <c r="K75" s="44">
        <f t="shared" si="13"/>
        <v>171648.16666666666</v>
      </c>
      <c r="L75" s="44">
        <f t="shared" si="13"/>
        <v>149246.77966101695</v>
      </c>
      <c r="M75" s="44">
        <f t="shared" si="13"/>
        <v>153338.70967741936</v>
      </c>
      <c r="N75" s="44">
        <f t="shared" si="13"/>
        <v>116287.14285714287</v>
      </c>
      <c r="O75" s="44">
        <f t="shared" si="13"/>
        <v>96925.09803921569</v>
      </c>
      <c r="P75" s="44">
        <f t="shared" si="13"/>
        <v>115524.10256410256</v>
      </c>
      <c r="Q75" s="44">
        <f t="shared" si="13"/>
        <v>143518.5</v>
      </c>
      <c r="R75" s="44">
        <f t="shared" si="13"/>
        <v>79744</v>
      </c>
      <c r="S75" s="44">
        <f t="shared" si="13"/>
        <v>87592.5</v>
      </c>
      <c r="T75" s="44">
        <f t="shared" si="13"/>
        <v>79771.42857142857</v>
      </c>
      <c r="U75" s="44"/>
    </row>
    <row r="76" spans="1:21" ht="12.75">
      <c r="A76" s="32" t="s">
        <v>108</v>
      </c>
      <c r="B76" s="33" t="s">
        <v>35</v>
      </c>
      <c r="C76" s="55">
        <f aca="true" t="shared" si="14" ref="C76:T76">C16/C69</f>
        <v>8.656142625140392</v>
      </c>
      <c r="D76" s="55">
        <f t="shared" si="14"/>
        <v>8.8782340862423</v>
      </c>
      <c r="E76" s="55">
        <f t="shared" si="14"/>
        <v>8.447224654176152</v>
      </c>
      <c r="F76" s="55">
        <f t="shared" si="14"/>
        <v>7.87184390735146</v>
      </c>
      <c r="G76" s="55">
        <f t="shared" si="14"/>
        <v>8.373207765243754</v>
      </c>
      <c r="H76" s="55">
        <f t="shared" si="14"/>
        <v>8.467488875632569</v>
      </c>
      <c r="I76" s="55">
        <f t="shared" si="14"/>
        <v>9.214303369599662</v>
      </c>
      <c r="J76" s="55">
        <f t="shared" si="14"/>
        <v>9.31846634356489</v>
      </c>
      <c r="K76" s="55">
        <f t="shared" si="14"/>
        <v>9.438689069126594</v>
      </c>
      <c r="L76" s="55">
        <f t="shared" si="14"/>
        <v>9.614013704571509</v>
      </c>
      <c r="M76" s="55">
        <f t="shared" si="14"/>
        <v>8.892489077358006</v>
      </c>
      <c r="N76" s="55">
        <f t="shared" si="14"/>
        <v>9.915670407720668</v>
      </c>
      <c r="O76" s="55">
        <f t="shared" si="14"/>
        <v>11.818908216821166</v>
      </c>
      <c r="P76" s="55">
        <f t="shared" si="14"/>
        <v>14.753642073822457</v>
      </c>
      <c r="Q76" s="55">
        <f t="shared" si="14"/>
        <v>13.242655503362052</v>
      </c>
      <c r="R76" s="55">
        <f t="shared" si="14"/>
        <v>15.5796129888696</v>
      </c>
      <c r="S76" s="55">
        <f t="shared" si="14"/>
        <v>13.91142750929368</v>
      </c>
      <c r="T76" s="55">
        <f t="shared" si="14"/>
        <v>13.047220630372493</v>
      </c>
      <c r="U76" s="44"/>
    </row>
    <row r="77" spans="1:21" ht="12.75">
      <c r="A77" s="32" t="s">
        <v>109</v>
      </c>
      <c r="B77" s="33" t="s">
        <v>35</v>
      </c>
      <c r="C77" s="55">
        <f aca="true" t="shared" si="15" ref="C77:I77">C17/C70</f>
        <v>2.368854188647394</v>
      </c>
      <c r="D77" s="55">
        <f t="shared" si="15"/>
        <v>2.2342277012327774</v>
      </c>
      <c r="E77" s="55">
        <f t="shared" si="15"/>
        <v>1.0813908355795148</v>
      </c>
      <c r="F77" s="55">
        <f t="shared" si="15"/>
        <v>1.5913492023910456</v>
      </c>
      <c r="G77" s="55">
        <f t="shared" si="15"/>
        <v>2.0000077778037038</v>
      </c>
      <c r="H77" s="55">
        <f t="shared" si="15"/>
        <v>1.0942276236874966</v>
      </c>
      <c r="I77" s="55">
        <f t="shared" si="15"/>
        <v>1.5755494505494505</v>
      </c>
      <c r="J77" s="44">
        <v>0</v>
      </c>
      <c r="K77" s="55">
        <f aca="true" t="shared" si="16" ref="K77:S77">K17/K70</f>
        <v>1.278342383884962</v>
      </c>
      <c r="L77" s="55">
        <f t="shared" si="16"/>
        <v>1</v>
      </c>
      <c r="M77" s="55">
        <f t="shared" si="16"/>
        <v>2.977971014492754</v>
      </c>
      <c r="N77" s="55">
        <f t="shared" si="16"/>
        <v>2.290704918032787</v>
      </c>
      <c r="O77" s="55">
        <f t="shared" si="16"/>
        <v>2.862724336915665</v>
      </c>
      <c r="P77" s="55">
        <f t="shared" si="16"/>
        <v>4.140196319018405</v>
      </c>
      <c r="Q77" s="55">
        <f t="shared" si="16"/>
        <v>0.9997769230769231</v>
      </c>
      <c r="R77" s="44">
        <f t="shared" si="16"/>
        <v>0</v>
      </c>
      <c r="S77" s="44">
        <f t="shared" si="16"/>
        <v>0</v>
      </c>
      <c r="T77" s="44">
        <v>0</v>
      </c>
      <c r="U77" s="44"/>
    </row>
    <row r="78" spans="1:21" ht="12.75">
      <c r="A78" s="32" t="s">
        <v>123</v>
      </c>
      <c r="B78" s="33" t="s">
        <v>35</v>
      </c>
      <c r="C78" s="55">
        <f>(C16+C17)/(C69+C70)</f>
        <v>7.31497327312876</v>
      </c>
      <c r="D78" s="55">
        <f aca="true" t="shared" si="17" ref="D78:T78">(D16+D17)/(D69+D70)</f>
        <v>7.331716648849378</v>
      </c>
      <c r="E78" s="55">
        <f t="shared" si="17"/>
        <v>6.641300555114988</v>
      </c>
      <c r="F78" s="55">
        <f t="shared" si="17"/>
        <v>6.487684833486952</v>
      </c>
      <c r="G78" s="55">
        <f t="shared" si="17"/>
        <v>7.542886152705002</v>
      </c>
      <c r="H78" s="55">
        <f t="shared" si="17"/>
        <v>7.438001885986238</v>
      </c>
      <c r="I78" s="55">
        <f t="shared" si="17"/>
        <v>8.668838646395292</v>
      </c>
      <c r="J78" s="55">
        <f t="shared" si="17"/>
        <v>9.31846634356489</v>
      </c>
      <c r="K78" s="55">
        <f t="shared" si="17"/>
        <v>7.871591016119213</v>
      </c>
      <c r="L78" s="55">
        <f t="shared" si="17"/>
        <v>8.96184569749113</v>
      </c>
      <c r="M78" s="55">
        <f t="shared" si="17"/>
        <v>7.819327863679394</v>
      </c>
      <c r="N78" s="55">
        <f t="shared" si="17"/>
        <v>9.201424122553776</v>
      </c>
      <c r="O78" s="55">
        <f t="shared" si="17"/>
        <v>10.792200567246185</v>
      </c>
      <c r="P78" s="55">
        <f t="shared" si="17"/>
        <v>13.793696065201178</v>
      </c>
      <c r="Q78" s="55">
        <f t="shared" si="17"/>
        <v>10.470235544546522</v>
      </c>
      <c r="R78" s="55">
        <f t="shared" si="17"/>
        <v>15.306094502407705</v>
      </c>
      <c r="S78" s="55">
        <f t="shared" si="17"/>
        <v>11.867371952824474</v>
      </c>
      <c r="T78" s="55">
        <f t="shared" si="17"/>
        <v>13.047220630372493</v>
      </c>
      <c r="U78" s="44"/>
    </row>
    <row r="79" spans="1:21" ht="12.75">
      <c r="A79" s="32" t="s">
        <v>72</v>
      </c>
      <c r="B79" s="33" t="s">
        <v>35</v>
      </c>
      <c r="C79" s="44">
        <f aca="true" t="shared" si="18" ref="C79:T79">C16+C17+C18+C26</f>
        <v>16499667.9</v>
      </c>
      <c r="D79" s="44">
        <f t="shared" si="18"/>
        <v>16825246.25</v>
      </c>
      <c r="E79" s="44">
        <f t="shared" si="18"/>
        <v>11963144</v>
      </c>
      <c r="F79" s="44">
        <f t="shared" si="18"/>
        <v>8841794</v>
      </c>
      <c r="G79" s="44">
        <f t="shared" si="18"/>
        <v>8003203</v>
      </c>
      <c r="H79" s="44">
        <f t="shared" si="18"/>
        <v>7023056</v>
      </c>
      <c r="I79" s="44">
        <f t="shared" si="18"/>
        <v>9419209</v>
      </c>
      <c r="J79" s="44">
        <f t="shared" si="18"/>
        <v>8374470</v>
      </c>
      <c r="K79" s="44">
        <f t="shared" si="18"/>
        <v>8495422</v>
      </c>
      <c r="L79" s="44">
        <f t="shared" si="18"/>
        <v>8595303</v>
      </c>
      <c r="M79" s="44">
        <f t="shared" si="18"/>
        <v>7707336</v>
      </c>
      <c r="N79" s="44">
        <f t="shared" si="18"/>
        <v>6543627</v>
      </c>
      <c r="O79" s="44">
        <f t="shared" si="18"/>
        <v>5009379</v>
      </c>
      <c r="P79" s="44">
        <f t="shared" si="18"/>
        <v>6211836</v>
      </c>
      <c r="Q79" s="44">
        <f t="shared" si="18"/>
        <v>6849030</v>
      </c>
      <c r="R79" s="44">
        <f t="shared" si="18"/>
        <v>6241302</v>
      </c>
      <c r="S79" s="44">
        <f t="shared" si="18"/>
        <v>4144761</v>
      </c>
      <c r="T79" s="44">
        <f t="shared" si="18"/>
        <v>3118096</v>
      </c>
      <c r="U79" s="44"/>
    </row>
    <row r="80" spans="1:21" ht="12.75">
      <c r="A80" s="32" t="s">
        <v>102</v>
      </c>
      <c r="B80" s="33" t="s">
        <v>35</v>
      </c>
      <c r="C80" s="44">
        <f aca="true" t="shared" si="19" ref="C80:T80">C79/C74</f>
        <v>2948475.3216583272</v>
      </c>
      <c r="D80" s="44">
        <f t="shared" si="19"/>
        <v>2731371.1444805195</v>
      </c>
      <c r="E80" s="44">
        <f t="shared" si="19"/>
        <v>2261463.8941398864</v>
      </c>
      <c r="F80" s="44">
        <f t="shared" si="19"/>
        <v>1771902.6052104207</v>
      </c>
      <c r="G80" s="44">
        <f t="shared" si="19"/>
        <v>1635643.3680768446</v>
      </c>
      <c r="H80" s="44">
        <f t="shared" si="19"/>
        <v>1404611.2</v>
      </c>
      <c r="I80" s="44">
        <f t="shared" si="19"/>
        <v>1754042.644320298</v>
      </c>
      <c r="J80" s="44">
        <f t="shared" si="19"/>
        <v>1522630.9090909092</v>
      </c>
      <c r="K80" s="44">
        <f t="shared" si="19"/>
        <v>1415903.6666666667</v>
      </c>
      <c r="L80" s="44">
        <f t="shared" si="19"/>
        <v>1456831.0169491523</v>
      </c>
      <c r="M80" s="44">
        <f t="shared" si="19"/>
        <v>1243118.7096774194</v>
      </c>
      <c r="N80" s="44">
        <f t="shared" si="19"/>
        <v>1168504.8214285716</v>
      </c>
      <c r="O80" s="44">
        <f t="shared" si="19"/>
        <v>982231.1764705883</v>
      </c>
      <c r="P80" s="44">
        <f t="shared" si="19"/>
        <v>1592778.4615384615</v>
      </c>
      <c r="Q80" s="44">
        <f t="shared" si="19"/>
        <v>1712257.5</v>
      </c>
      <c r="R80" s="44">
        <f t="shared" si="19"/>
        <v>1248260.4</v>
      </c>
      <c r="S80" s="44">
        <f t="shared" si="19"/>
        <v>1151322.5</v>
      </c>
      <c r="T80" s="44">
        <f t="shared" si="19"/>
        <v>890884.5714285715</v>
      </c>
      <c r="U80" s="44"/>
    </row>
    <row r="81" spans="1:21" ht="12.75">
      <c r="A81" s="32" t="s">
        <v>73</v>
      </c>
      <c r="B81" s="33" t="s">
        <v>35</v>
      </c>
      <c r="C81" s="44">
        <v>386060.1</v>
      </c>
      <c r="D81" s="44">
        <v>740413.5</v>
      </c>
      <c r="E81" s="44">
        <v>341514</v>
      </c>
      <c r="F81" s="44">
        <v>222203</v>
      </c>
      <c r="G81" s="44">
        <v>171668</v>
      </c>
      <c r="H81" s="44">
        <v>219068</v>
      </c>
      <c r="I81" s="44">
        <v>364711</v>
      </c>
      <c r="J81" s="44">
        <v>268518</v>
      </c>
      <c r="K81" s="44">
        <v>308770</v>
      </c>
      <c r="L81" s="44">
        <v>193091</v>
      </c>
      <c r="M81" s="44">
        <v>123700</v>
      </c>
      <c r="N81" s="44">
        <v>141469</v>
      </c>
      <c r="O81" s="44">
        <v>141501</v>
      </c>
      <c r="P81" s="44">
        <v>218797</v>
      </c>
      <c r="Q81" s="44">
        <v>150816</v>
      </c>
      <c r="R81" s="44">
        <v>139130</v>
      </c>
      <c r="S81" s="44">
        <v>124831</v>
      </c>
      <c r="T81" s="44">
        <v>149146</v>
      </c>
      <c r="U81" s="44"/>
    </row>
    <row r="82" spans="1:21" ht="12.75">
      <c r="A82" s="32" t="s">
        <v>74</v>
      </c>
      <c r="B82" s="33" t="s">
        <v>35</v>
      </c>
      <c r="C82" s="44">
        <v>1381181</v>
      </c>
      <c r="D82" s="44">
        <v>1322888</v>
      </c>
      <c r="E82" s="44">
        <v>935254</v>
      </c>
      <c r="F82" s="44">
        <v>779461</v>
      </c>
      <c r="G82" s="44">
        <v>821484</v>
      </c>
      <c r="H82" s="44">
        <v>879148</v>
      </c>
      <c r="I82" s="44">
        <v>1091042</v>
      </c>
      <c r="J82" s="44">
        <v>830083</v>
      </c>
      <c r="K82" s="44">
        <v>943096</v>
      </c>
      <c r="L82" s="44">
        <v>747873</v>
      </c>
      <c r="M82" s="44">
        <v>676809</v>
      </c>
      <c r="N82" s="44">
        <v>520578</v>
      </c>
      <c r="O82" s="44">
        <v>397934</v>
      </c>
      <c r="P82" s="44">
        <v>189308</v>
      </c>
      <c r="Q82" s="44">
        <v>216161</v>
      </c>
      <c r="R82" s="44">
        <v>305260</v>
      </c>
      <c r="S82" s="44">
        <v>260082</v>
      </c>
      <c r="T82" s="44">
        <v>250276</v>
      </c>
      <c r="U82" s="44"/>
    </row>
    <row r="83" spans="1:21" ht="12.75">
      <c r="A83" s="32" t="s">
        <v>75</v>
      </c>
      <c r="B83" s="33" t="s">
        <v>35</v>
      </c>
      <c r="C83" s="44">
        <f aca="true" t="shared" si="20" ref="C83:T83">(C21+C33+C26)-(C22+C23+C24+C25+C29+C30+C34+C81+C82)</f>
        <v>2946134.3000000045</v>
      </c>
      <c r="D83" s="44">
        <f t="shared" si="20"/>
        <v>5660473.625</v>
      </c>
      <c r="E83" s="44">
        <f t="shared" si="20"/>
        <v>3548297</v>
      </c>
      <c r="F83" s="44">
        <f t="shared" si="20"/>
        <v>1851742</v>
      </c>
      <c r="G83" s="44">
        <f t="shared" si="20"/>
        <v>1749392</v>
      </c>
      <c r="H83" s="44">
        <f t="shared" si="20"/>
        <v>392422</v>
      </c>
      <c r="I83" s="44">
        <f t="shared" si="20"/>
        <v>429573</v>
      </c>
      <c r="J83" s="44">
        <f t="shared" si="20"/>
        <v>912850</v>
      </c>
      <c r="K83" s="44">
        <f t="shared" si="20"/>
        <v>864992</v>
      </c>
      <c r="L83" s="44">
        <f t="shared" si="20"/>
        <v>2326112</v>
      </c>
      <c r="M83" s="44">
        <f t="shared" si="20"/>
        <v>1199191</v>
      </c>
      <c r="N83" s="44">
        <f t="shared" si="20"/>
        <v>2210448</v>
      </c>
      <c r="O83" s="44">
        <f t="shared" si="20"/>
        <v>1175130</v>
      </c>
      <c r="P83" s="44">
        <f t="shared" si="20"/>
        <v>2545984</v>
      </c>
      <c r="Q83" s="44">
        <f t="shared" si="20"/>
        <v>2855902</v>
      </c>
      <c r="R83" s="44">
        <f t="shared" si="20"/>
        <v>1653279</v>
      </c>
      <c r="S83" s="44">
        <f t="shared" si="20"/>
        <v>992667</v>
      </c>
      <c r="T83" s="44">
        <f t="shared" si="20"/>
        <v>-231935</v>
      </c>
      <c r="U83" s="44"/>
    </row>
    <row r="84" spans="1:21" ht="12.75">
      <c r="A84" s="34" t="s">
        <v>103</v>
      </c>
      <c r="B84" s="35" t="s">
        <v>35</v>
      </c>
      <c r="C84" s="46">
        <f aca="true" t="shared" si="21" ref="C84:T84">C83/C74</f>
        <v>526471.4617583996</v>
      </c>
      <c r="D84" s="46">
        <f t="shared" si="21"/>
        <v>918908.0560064935</v>
      </c>
      <c r="E84" s="46">
        <f t="shared" si="21"/>
        <v>670755.5765595463</v>
      </c>
      <c r="F84" s="46">
        <f t="shared" si="21"/>
        <v>371090.58116232464</v>
      </c>
      <c r="G84" s="46">
        <f t="shared" si="21"/>
        <v>357529.53198446764</v>
      </c>
      <c r="H84" s="46">
        <f t="shared" si="21"/>
        <v>78484.4</v>
      </c>
      <c r="I84" s="46">
        <f t="shared" si="21"/>
        <v>79994.97206703911</v>
      </c>
      <c r="J84" s="46">
        <f t="shared" si="21"/>
        <v>165972.72727272726</v>
      </c>
      <c r="K84" s="46">
        <f t="shared" si="21"/>
        <v>144165.33333333334</v>
      </c>
      <c r="L84" s="46">
        <f t="shared" si="21"/>
        <v>394256.27118644066</v>
      </c>
      <c r="M84" s="46">
        <f t="shared" si="21"/>
        <v>193417.90322580645</v>
      </c>
      <c r="N84" s="46">
        <f t="shared" si="21"/>
        <v>394722.85714285716</v>
      </c>
      <c r="O84" s="46">
        <f t="shared" si="21"/>
        <v>230417.64705882355</v>
      </c>
      <c r="P84" s="46">
        <f t="shared" si="21"/>
        <v>652816.4102564103</v>
      </c>
      <c r="Q84" s="46">
        <f t="shared" si="21"/>
        <v>713975.5</v>
      </c>
      <c r="R84" s="46">
        <f t="shared" si="21"/>
        <v>330655.8</v>
      </c>
      <c r="S84" s="46">
        <f t="shared" si="21"/>
        <v>275740.8333333333</v>
      </c>
      <c r="T84" s="46">
        <f t="shared" si="21"/>
        <v>-66267.14285714286</v>
      </c>
      <c r="U84" s="46"/>
    </row>
    <row r="85" spans="1:12" ht="12.75">
      <c r="A85" s="28" t="s">
        <v>76</v>
      </c>
      <c r="B85" s="19"/>
      <c r="L85" s="21"/>
    </row>
    <row r="86" spans="1:12" ht="12.75">
      <c r="A86" s="24"/>
      <c r="B86" s="19"/>
      <c r="L86" s="21"/>
    </row>
    <row r="87" spans="1:12" ht="15">
      <c r="A87" s="18" t="s">
        <v>104</v>
      </c>
      <c r="B87" s="25"/>
      <c r="L87" s="21"/>
    </row>
    <row r="88" spans="1:12" ht="14.25">
      <c r="A88" s="26" t="s">
        <v>33</v>
      </c>
      <c r="B88" s="25"/>
      <c r="L88" s="21"/>
    </row>
    <row r="89" spans="1:21" ht="14.25">
      <c r="A89" s="30"/>
      <c r="B89" s="36"/>
      <c r="C89" s="39">
        <v>2008</v>
      </c>
      <c r="D89" s="39">
        <v>2007</v>
      </c>
      <c r="E89" s="39">
        <v>2006</v>
      </c>
      <c r="F89" s="39">
        <v>2005</v>
      </c>
      <c r="G89" s="39">
        <v>2004</v>
      </c>
      <c r="H89" s="39">
        <v>2003</v>
      </c>
      <c r="I89" s="39">
        <v>2002</v>
      </c>
      <c r="J89" s="39">
        <v>2001</v>
      </c>
      <c r="K89" s="39">
        <v>2000</v>
      </c>
      <c r="L89" s="39">
        <v>1999</v>
      </c>
      <c r="M89" s="39">
        <v>1998</v>
      </c>
      <c r="N89" s="39">
        <v>1997</v>
      </c>
      <c r="O89" s="39">
        <v>1996</v>
      </c>
      <c r="P89" s="39">
        <v>1995</v>
      </c>
      <c r="Q89" s="39">
        <v>1994</v>
      </c>
      <c r="R89" s="39">
        <v>1993</v>
      </c>
      <c r="S89" s="39">
        <v>1992</v>
      </c>
      <c r="T89" s="39">
        <v>1991</v>
      </c>
      <c r="U89" s="40" t="s">
        <v>27</v>
      </c>
    </row>
    <row r="90" spans="1:21" ht="12.75">
      <c r="A90" s="32" t="s">
        <v>77</v>
      </c>
      <c r="B90" s="33" t="s">
        <v>30</v>
      </c>
      <c r="C90" s="53">
        <f aca="true" t="shared" si="22" ref="C90:T90">((C32+C33)/C52)*100</f>
        <v>8.031681961805068</v>
      </c>
      <c r="D90" s="53">
        <f t="shared" si="22"/>
        <v>17.692142569333885</v>
      </c>
      <c r="E90" s="53">
        <f t="shared" si="22"/>
        <v>10.08109872151656</v>
      </c>
      <c r="F90" s="53">
        <f t="shared" si="22"/>
        <v>3.3830712600839528</v>
      </c>
      <c r="G90" s="53">
        <f t="shared" si="22"/>
        <v>3.954611557478638</v>
      </c>
      <c r="H90" s="53">
        <f t="shared" si="22"/>
        <v>-3.2488630338461424</v>
      </c>
      <c r="I90" s="53">
        <f t="shared" si="22"/>
        <v>-2.08654127783618</v>
      </c>
      <c r="J90" s="53">
        <f t="shared" si="22"/>
        <v>1.7205796634211221</v>
      </c>
      <c r="K90" s="53">
        <f t="shared" si="22"/>
        <v>0.0737252418698721</v>
      </c>
      <c r="L90" s="53">
        <f t="shared" si="22"/>
        <v>9.307521189603364</v>
      </c>
      <c r="M90" s="53">
        <f t="shared" si="22"/>
        <v>-0.22628249407459486</v>
      </c>
      <c r="N90" s="53">
        <f t="shared" si="22"/>
        <v>11.634465319473481</v>
      </c>
      <c r="O90" s="53">
        <f t="shared" si="22"/>
        <v>4.918330746326263</v>
      </c>
      <c r="P90" s="53">
        <f t="shared" si="22"/>
        <v>21.889690142316308</v>
      </c>
      <c r="Q90" s="53">
        <f t="shared" si="22"/>
        <v>27.2852994172732</v>
      </c>
      <c r="R90" s="53">
        <f t="shared" si="22"/>
        <v>12.866078460095205</v>
      </c>
      <c r="S90" s="53">
        <f t="shared" si="22"/>
        <v>12.113533105759444</v>
      </c>
      <c r="T90" s="53">
        <f t="shared" si="22"/>
        <v>-4.843807339879705</v>
      </c>
      <c r="U90" s="53"/>
    </row>
    <row r="91" spans="1:21" ht="12.75">
      <c r="A91" s="32" t="s">
        <v>78</v>
      </c>
      <c r="B91" s="33" t="s">
        <v>30</v>
      </c>
      <c r="C91" s="53">
        <f aca="true" t="shared" si="23" ref="C91:T91">(C32/C21)*100</f>
        <v>7.552256088103369</v>
      </c>
      <c r="D91" s="53">
        <f t="shared" si="23"/>
        <v>20.376869118967615</v>
      </c>
      <c r="E91" s="53">
        <f t="shared" si="23"/>
        <v>5.277621534371665</v>
      </c>
      <c r="F91" s="53">
        <f t="shared" si="23"/>
        <v>3.0200393651438278</v>
      </c>
      <c r="G91" s="53">
        <f t="shared" si="23"/>
        <v>5.61814336771425</v>
      </c>
      <c r="H91" s="53">
        <f t="shared" si="23"/>
        <v>-10.829975768155096</v>
      </c>
      <c r="I91" s="53">
        <f t="shared" si="23"/>
        <v>-7.110442951779921</v>
      </c>
      <c r="J91" s="53">
        <f t="shared" si="23"/>
        <v>0.869395110254661</v>
      </c>
      <c r="K91" s="53">
        <f t="shared" si="23"/>
        <v>-6.463866447556163</v>
      </c>
      <c r="L91" s="53">
        <f t="shared" si="23"/>
        <v>13.288978401897195</v>
      </c>
      <c r="M91" s="53">
        <f t="shared" si="23"/>
        <v>-1.4702329463062258</v>
      </c>
      <c r="N91" s="53">
        <f t="shared" si="23"/>
        <v>20.712489153322984</v>
      </c>
      <c r="O91" s="53">
        <f t="shared" si="23"/>
        <v>6.892465815532489</v>
      </c>
      <c r="P91" s="53">
        <f t="shared" si="23"/>
        <v>26.382361992950877</v>
      </c>
      <c r="Q91" s="53">
        <f t="shared" si="23"/>
        <v>36.396239536979714</v>
      </c>
      <c r="R91" s="53">
        <f t="shared" si="23"/>
        <v>18.84360780161191</v>
      </c>
      <c r="S91" s="53">
        <f t="shared" si="23"/>
        <v>21.572790565749344</v>
      </c>
      <c r="T91" s="53">
        <f t="shared" si="23"/>
        <v>-9.159069052159698</v>
      </c>
      <c r="U91" s="53"/>
    </row>
    <row r="92" spans="1:21" ht="12.75">
      <c r="A92" s="32" t="s">
        <v>105</v>
      </c>
      <c r="B92" s="33" t="s">
        <v>30</v>
      </c>
      <c r="C92" s="53">
        <f aca="true" t="shared" si="24" ref="C92:T92">((C32+C33)/C79)*100</f>
        <v>12.51442885101948</v>
      </c>
      <c r="D92" s="53">
        <f t="shared" si="24"/>
        <v>25.626275009199347</v>
      </c>
      <c r="E92" s="53">
        <f t="shared" si="24"/>
        <v>20.38994933104542</v>
      </c>
      <c r="F92" s="53">
        <f t="shared" si="24"/>
        <v>6.361028090000739</v>
      </c>
      <c r="G92" s="53">
        <f t="shared" si="24"/>
        <v>7.372185861085868</v>
      </c>
      <c r="H92" s="53">
        <f t="shared" si="24"/>
        <v>-7.964823290601698</v>
      </c>
      <c r="I92" s="53">
        <f t="shared" si="24"/>
        <v>-4.739803522779885</v>
      </c>
      <c r="J92" s="53">
        <f t="shared" si="24"/>
        <v>3.395426815070088</v>
      </c>
      <c r="K92" s="53">
        <f t="shared" si="24"/>
        <v>0.16769031603138726</v>
      </c>
      <c r="L92" s="53">
        <f t="shared" si="24"/>
        <v>17.300681546654026</v>
      </c>
      <c r="M92" s="53">
        <f t="shared" si="24"/>
        <v>-0.42970748907274836</v>
      </c>
      <c r="N92" s="53">
        <f t="shared" si="24"/>
        <v>20.744397564225466</v>
      </c>
      <c r="O92" s="53">
        <f t="shared" si="24"/>
        <v>8.22169773938047</v>
      </c>
      <c r="P92" s="53">
        <f t="shared" si="24"/>
        <v>28.60716219810053</v>
      </c>
      <c r="Q92" s="53">
        <f t="shared" si="24"/>
        <v>32.31278005790601</v>
      </c>
      <c r="R92" s="53">
        <f t="shared" si="24"/>
        <v>19.603217405599025</v>
      </c>
      <c r="S92" s="53">
        <f t="shared" si="24"/>
        <v>21.44608579360788</v>
      </c>
      <c r="T92" s="53">
        <f t="shared" si="24"/>
        <v>-9.939366844381956</v>
      </c>
      <c r="U92" s="53"/>
    </row>
    <row r="93" spans="1:21" ht="12.75">
      <c r="A93" s="32" t="s">
        <v>79</v>
      </c>
      <c r="B93" s="33" t="s">
        <v>30</v>
      </c>
      <c r="C93" s="53">
        <f aca="true" t="shared" si="25" ref="C93:T93">(C51/C60)*100</f>
        <v>127.05360181941796</v>
      </c>
      <c r="D93" s="53">
        <f t="shared" si="25"/>
        <v>133.6550294573147</v>
      </c>
      <c r="E93" s="53">
        <f t="shared" si="25"/>
        <v>140.97516994629808</v>
      </c>
      <c r="F93" s="53">
        <f t="shared" si="25"/>
        <v>101.06598133491667</v>
      </c>
      <c r="G93" s="53">
        <f t="shared" si="25"/>
        <v>65.58741064251812</v>
      </c>
      <c r="H93" s="53">
        <f t="shared" si="25"/>
        <v>94.22577736392537</v>
      </c>
      <c r="I93" s="53">
        <f t="shared" si="25"/>
        <v>91.14220503532728</v>
      </c>
      <c r="J93" s="53">
        <f t="shared" si="25"/>
        <v>136.0182695479374</v>
      </c>
      <c r="K93" s="53">
        <f t="shared" si="25"/>
        <v>136.71641261324214</v>
      </c>
      <c r="L93" s="53">
        <f t="shared" si="25"/>
        <v>118.15660784723822</v>
      </c>
      <c r="M93" s="53">
        <f t="shared" si="25"/>
        <v>103.18798360105986</v>
      </c>
      <c r="N93" s="53">
        <f t="shared" si="25"/>
        <v>179.5361923742571</v>
      </c>
      <c r="O93" s="53">
        <f t="shared" si="25"/>
        <v>135.66959427559257</v>
      </c>
      <c r="P93" s="53">
        <f t="shared" si="25"/>
        <v>184.18722705089147</v>
      </c>
      <c r="Q93" s="53">
        <f t="shared" si="25"/>
        <v>148.98202883390778</v>
      </c>
      <c r="R93" s="53">
        <f t="shared" si="25"/>
        <v>93.07046598008588</v>
      </c>
      <c r="S93" s="53">
        <f t="shared" si="25"/>
        <v>112.01258639427164</v>
      </c>
      <c r="T93" s="53">
        <f t="shared" si="25"/>
        <v>84.00889378759568</v>
      </c>
      <c r="U93" s="53"/>
    </row>
    <row r="94" spans="1:21" ht="12.75">
      <c r="A94" s="32" t="s">
        <v>80</v>
      </c>
      <c r="B94" s="33" t="s">
        <v>30</v>
      </c>
      <c r="C94" s="53">
        <f aca="true" t="shared" si="26" ref="C94:T94">((C51-C47)/C60)*100</f>
        <v>55.06073807129604</v>
      </c>
      <c r="D94" s="53">
        <f t="shared" si="26"/>
        <v>72.30356019418777</v>
      </c>
      <c r="E94" s="53">
        <f t="shared" si="26"/>
        <v>80.17770205775825</v>
      </c>
      <c r="F94" s="53">
        <f t="shared" si="26"/>
        <v>49.48514426890943</v>
      </c>
      <c r="G94" s="53">
        <f t="shared" si="26"/>
        <v>12.854408811816734</v>
      </c>
      <c r="H94" s="53">
        <f t="shared" si="26"/>
        <v>31.736545267648943</v>
      </c>
      <c r="I94" s="53">
        <f t="shared" si="26"/>
        <v>41.7800912010589</v>
      </c>
      <c r="J94" s="53">
        <f t="shared" si="26"/>
        <v>63.239476257174886</v>
      </c>
      <c r="K94" s="53">
        <f t="shared" si="26"/>
        <v>63.53991493724978</v>
      </c>
      <c r="L94" s="53">
        <f t="shared" si="26"/>
        <v>39.5837039556832</v>
      </c>
      <c r="M94" s="53">
        <f t="shared" si="26"/>
        <v>34.63568362915929</v>
      </c>
      <c r="N94" s="53">
        <f t="shared" si="26"/>
        <v>71.94800395017377</v>
      </c>
      <c r="O94" s="53">
        <f t="shared" si="26"/>
        <v>57.57526343457749</v>
      </c>
      <c r="P94" s="53">
        <f t="shared" si="26"/>
        <v>74.67405239230476</v>
      </c>
      <c r="Q94" s="53">
        <f t="shared" si="26"/>
        <v>36.634608924684656</v>
      </c>
      <c r="R94" s="53">
        <f t="shared" si="26"/>
        <v>42.07262454165029</v>
      </c>
      <c r="S94" s="53">
        <f t="shared" si="26"/>
        <v>50.78903553751641</v>
      </c>
      <c r="T94" s="53">
        <f t="shared" si="26"/>
        <v>23.977876776543585</v>
      </c>
      <c r="U94" s="53"/>
    </row>
    <row r="95" spans="1:21" ht="12.75">
      <c r="A95" s="32" t="s">
        <v>81</v>
      </c>
      <c r="B95" s="33" t="s">
        <v>30</v>
      </c>
      <c r="C95" s="53">
        <f aca="true" t="shared" si="27" ref="C95:T95">((C32+C33)/C34)*100</f>
        <v>165.97302491187872</v>
      </c>
      <c r="D95" s="53">
        <f t="shared" si="27"/>
        <v>597.5267928893672</v>
      </c>
      <c r="E95" s="53">
        <f t="shared" si="27"/>
        <v>325.47805375978226</v>
      </c>
      <c r="F95" s="53">
        <f t="shared" si="27"/>
        <v>122.42366329133762</v>
      </c>
      <c r="G95" s="53">
        <f t="shared" si="27"/>
        <v>118.62235768598231</v>
      </c>
      <c r="H95" s="53">
        <f t="shared" si="27"/>
        <v>-87.84360159803009</v>
      </c>
      <c r="I95" s="53">
        <f t="shared" si="27"/>
        <v>-51.396784391196334</v>
      </c>
      <c r="J95" s="53">
        <f t="shared" si="27"/>
        <v>31.847735145978167</v>
      </c>
      <c r="K95" s="53">
        <f t="shared" si="27"/>
        <v>1.7395317941379025</v>
      </c>
      <c r="L95" s="53">
        <f t="shared" si="27"/>
        <v>246.31140616769858</v>
      </c>
      <c r="M95" s="53">
        <f t="shared" si="27"/>
        <v>-5.904280732780444</v>
      </c>
      <c r="N95" s="53">
        <f t="shared" si="27"/>
        <v>419.0522643781064</v>
      </c>
      <c r="O95" s="53">
        <f t="shared" si="27"/>
        <v>137.87451710308721</v>
      </c>
      <c r="P95" s="53">
        <f t="shared" si="27"/>
        <v>575.6961205151049</v>
      </c>
      <c r="Q95" s="53">
        <f t="shared" si="27"/>
        <v>517.5260094520302</v>
      </c>
      <c r="R95" s="53">
        <f t="shared" si="27"/>
        <v>156.73668918763116</v>
      </c>
      <c r="S95" s="53">
        <f t="shared" si="27"/>
        <v>150.8038219715863</v>
      </c>
      <c r="T95" s="53">
        <f t="shared" si="27"/>
        <v>-50.22046062578085</v>
      </c>
      <c r="U95" s="53"/>
    </row>
    <row r="96" spans="1:21" ht="12.75">
      <c r="A96" s="32" t="s">
        <v>82</v>
      </c>
      <c r="B96" s="33" t="s">
        <v>30</v>
      </c>
      <c r="C96" s="53">
        <f aca="true" t="shared" si="28" ref="C96:T96">(C54/C62)*100</f>
        <v>33.96188332364868</v>
      </c>
      <c r="D96" s="53">
        <f t="shared" si="28"/>
        <v>35.1039338934075</v>
      </c>
      <c r="E96" s="53">
        <f t="shared" si="28"/>
        <v>34.007992624075186</v>
      </c>
      <c r="F96" s="53">
        <f t="shared" si="28"/>
        <v>42.601985406746124</v>
      </c>
      <c r="G96" s="53">
        <f t="shared" si="28"/>
        <v>25.76452443096714</v>
      </c>
      <c r="H96" s="53">
        <f t="shared" si="28"/>
        <v>33.58811434694092</v>
      </c>
      <c r="I96" s="53">
        <f t="shared" si="28"/>
        <v>27.72667006562539</v>
      </c>
      <c r="J96" s="53">
        <f t="shared" si="28"/>
        <v>26.67578906871687</v>
      </c>
      <c r="K96" s="53">
        <f t="shared" si="28"/>
        <v>33.3620381867358</v>
      </c>
      <c r="L96" s="53">
        <f t="shared" si="28"/>
        <v>37.0248812326307</v>
      </c>
      <c r="M96" s="53">
        <f t="shared" si="28"/>
        <v>26.15313610906708</v>
      </c>
      <c r="N96" s="53">
        <f t="shared" si="28"/>
        <v>47.40173213001149</v>
      </c>
      <c r="O96" s="53">
        <f t="shared" si="28"/>
        <v>42.58449290879827</v>
      </c>
      <c r="P96" s="53">
        <f t="shared" si="28"/>
        <v>50.76948907098373</v>
      </c>
      <c r="Q96" s="53">
        <f t="shared" si="28"/>
        <v>39.2821358142425</v>
      </c>
      <c r="R96" s="53">
        <f t="shared" si="28"/>
        <v>27.42733007966479</v>
      </c>
      <c r="S96" s="53">
        <f t="shared" si="28"/>
        <v>22.729624748381127</v>
      </c>
      <c r="T96" s="53">
        <f t="shared" si="28"/>
        <v>-5.0645082438140925</v>
      </c>
      <c r="U96" s="53"/>
    </row>
    <row r="97" spans="1:21" ht="12.75">
      <c r="A97" s="32" t="s">
        <v>83</v>
      </c>
      <c r="B97" s="33" t="s">
        <v>30</v>
      </c>
      <c r="C97" s="53">
        <f aca="true" t="shared" si="29" ref="C97:T97">(C60/C62)*100</f>
        <v>28.87402963156895</v>
      </c>
      <c r="D97" s="53">
        <f t="shared" si="29"/>
        <v>33.45345965892814</v>
      </c>
      <c r="E97" s="53">
        <f t="shared" si="29"/>
        <v>34.13571326402238</v>
      </c>
      <c r="F97" s="53">
        <f t="shared" si="29"/>
        <v>47.38137379656483</v>
      </c>
      <c r="G97" s="53">
        <f t="shared" si="29"/>
        <v>54.82681838865453</v>
      </c>
      <c r="H97" s="53">
        <f t="shared" si="29"/>
        <v>45.55771091685561</v>
      </c>
      <c r="I97" s="53">
        <f t="shared" si="29"/>
        <v>43.75511438676969</v>
      </c>
      <c r="J97" s="53">
        <f t="shared" si="29"/>
        <v>33.735091761646814</v>
      </c>
      <c r="K97" s="53">
        <f t="shared" si="29"/>
        <v>34.7039245313523</v>
      </c>
      <c r="L97" s="53">
        <f t="shared" si="29"/>
        <v>38.45536605811632</v>
      </c>
      <c r="M97" s="53">
        <f t="shared" si="29"/>
        <v>42.23533816657819</v>
      </c>
      <c r="N97" s="53">
        <f t="shared" si="29"/>
        <v>30.19432230179743</v>
      </c>
      <c r="O97" s="53">
        <f t="shared" si="29"/>
        <v>35.66451370675879</v>
      </c>
      <c r="P97" s="53">
        <f t="shared" si="29"/>
        <v>24.77060558646996</v>
      </c>
      <c r="Q97" s="53">
        <f t="shared" si="29"/>
        <v>34.13320544124927</v>
      </c>
      <c r="R97" s="53">
        <f t="shared" si="29"/>
        <v>38.90527664472609</v>
      </c>
      <c r="S97" s="53">
        <f t="shared" si="29"/>
        <v>34.27071172010074</v>
      </c>
      <c r="T97" s="53">
        <f t="shared" si="29"/>
        <v>42.7100089211866</v>
      </c>
      <c r="U97" s="53"/>
    </row>
    <row r="98" spans="1:21" ht="12.75">
      <c r="A98" s="34" t="s">
        <v>84</v>
      </c>
      <c r="B98" s="35" t="s">
        <v>30</v>
      </c>
      <c r="C98" s="56">
        <f aca="true" t="shared" si="30" ref="C98:T98">((C56+C55)/C62)*100</f>
        <v>37.16408704478238</v>
      </c>
      <c r="D98" s="56">
        <f t="shared" si="30"/>
        <v>31.442606447664367</v>
      </c>
      <c r="E98" s="56">
        <f t="shared" si="30"/>
        <v>31.85629411190244</v>
      </c>
      <c r="F98" s="56">
        <f t="shared" si="30"/>
        <v>10.016640796689044</v>
      </c>
      <c r="G98" s="56">
        <f t="shared" si="30"/>
        <v>19.408657180378334</v>
      </c>
      <c r="H98" s="56">
        <f t="shared" si="30"/>
        <v>20.854174736203465</v>
      </c>
      <c r="I98" s="56">
        <f t="shared" si="30"/>
        <v>28.518215547604918</v>
      </c>
      <c r="J98" s="56">
        <f t="shared" si="30"/>
        <v>39.58911916963632</v>
      </c>
      <c r="K98" s="56">
        <f t="shared" si="30"/>
        <v>31.9340372819119</v>
      </c>
      <c r="L98" s="56">
        <f t="shared" si="30"/>
        <v>24.519752709252987</v>
      </c>
      <c r="M98" s="56">
        <f t="shared" si="30"/>
        <v>31.611525724354728</v>
      </c>
      <c r="N98" s="56">
        <f t="shared" si="30"/>
        <v>22.40394556819108</v>
      </c>
      <c r="O98" s="56">
        <f t="shared" si="30"/>
        <v>21.750993384442943</v>
      </c>
      <c r="P98" s="56">
        <f t="shared" si="30"/>
        <v>24.45990534254631</v>
      </c>
      <c r="Q98" s="56">
        <f t="shared" si="30"/>
        <v>26.584658744508232</v>
      </c>
      <c r="R98" s="56">
        <f t="shared" si="30"/>
        <v>33.66739327560913</v>
      </c>
      <c r="S98" s="56">
        <f t="shared" si="30"/>
        <v>42.99966353151813</v>
      </c>
      <c r="T98" s="56">
        <f t="shared" si="30"/>
        <v>62.35449932262749</v>
      </c>
      <c r="U98" s="56"/>
    </row>
    <row r="99" spans="1:12" ht="12.75">
      <c r="A99" s="23"/>
      <c r="B99" s="19"/>
      <c r="L99" s="21"/>
    </row>
    <row r="100" spans="1:12" ht="15">
      <c r="A100" s="18" t="s">
        <v>106</v>
      </c>
      <c r="B100" s="25"/>
      <c r="L100" s="21"/>
    </row>
    <row r="101" spans="1:12" ht="14.25">
      <c r="A101" s="26" t="s">
        <v>33</v>
      </c>
      <c r="B101" s="25"/>
      <c r="L101" s="21"/>
    </row>
    <row r="102" spans="1:21" ht="14.25">
      <c r="A102" s="30"/>
      <c r="B102" s="36"/>
      <c r="C102" s="39">
        <v>2008</v>
      </c>
      <c r="D102" s="39">
        <v>2007</v>
      </c>
      <c r="E102" s="39">
        <v>2006</v>
      </c>
      <c r="F102" s="39">
        <v>2005</v>
      </c>
      <c r="G102" s="39">
        <v>2004</v>
      </c>
      <c r="H102" s="39">
        <v>2003</v>
      </c>
      <c r="I102" s="39">
        <v>2002</v>
      </c>
      <c r="J102" s="39">
        <v>2001</v>
      </c>
      <c r="K102" s="39">
        <v>2000</v>
      </c>
      <c r="L102" s="39">
        <v>1999</v>
      </c>
      <c r="M102" s="39">
        <v>1998</v>
      </c>
      <c r="N102" s="39">
        <v>1997</v>
      </c>
      <c r="O102" s="39">
        <v>1996</v>
      </c>
      <c r="P102" s="39">
        <v>1995</v>
      </c>
      <c r="Q102" s="39">
        <v>1994</v>
      </c>
      <c r="R102" s="39">
        <v>1993</v>
      </c>
      <c r="S102" s="39">
        <v>1992</v>
      </c>
      <c r="T102" s="39">
        <v>1991</v>
      </c>
      <c r="U102" s="40" t="s">
        <v>27</v>
      </c>
    </row>
    <row r="103" spans="1:21" ht="12.75">
      <c r="A103" s="32" t="s">
        <v>112</v>
      </c>
      <c r="B103" s="33" t="s">
        <v>35</v>
      </c>
      <c r="C103" s="55">
        <f aca="true" t="shared" si="31" ref="C103:T103">C22/(C69+C70)</f>
        <v>1.1266301347887027</v>
      </c>
      <c r="D103" s="55">
        <f t="shared" si="31"/>
        <v>0.8967875429021549</v>
      </c>
      <c r="E103" s="55">
        <f t="shared" si="31"/>
        <v>0.7865841924398626</v>
      </c>
      <c r="F103" s="55">
        <f t="shared" si="31"/>
        <v>1.039661964930903</v>
      </c>
      <c r="G103" s="55">
        <f t="shared" si="31"/>
        <v>1.0788594497480384</v>
      </c>
      <c r="H103" s="55">
        <f t="shared" si="31"/>
        <v>1.6594174070636079</v>
      </c>
      <c r="I103" s="55">
        <f t="shared" si="31"/>
        <v>1.4331741049534086</v>
      </c>
      <c r="J103" s="55">
        <f t="shared" si="31"/>
        <v>1.2433796445880452</v>
      </c>
      <c r="K103" s="55">
        <f t="shared" si="31"/>
        <v>1.0068890919312663</v>
      </c>
      <c r="L103" s="55">
        <f t="shared" si="31"/>
        <v>1.0299742435461232</v>
      </c>
      <c r="M103" s="55">
        <f t="shared" si="31"/>
        <v>0.9023414326285895</v>
      </c>
      <c r="N103" s="55">
        <f t="shared" si="31"/>
        <v>1.0469128143388902</v>
      </c>
      <c r="O103" s="55">
        <f t="shared" si="31"/>
        <v>1.0661638864051077</v>
      </c>
      <c r="P103" s="55">
        <f t="shared" si="31"/>
        <v>1.28058746759473</v>
      </c>
      <c r="Q103" s="55">
        <f t="shared" si="31"/>
        <v>1.0866369144047632</v>
      </c>
      <c r="R103" s="55">
        <f t="shared" si="31"/>
        <v>2.2811321227929375</v>
      </c>
      <c r="S103" s="55">
        <f t="shared" si="31"/>
        <v>1.9913234580586237</v>
      </c>
      <c r="T103" s="55">
        <f t="shared" si="31"/>
        <v>2.4194878223495704</v>
      </c>
      <c r="U103" s="55"/>
    </row>
    <row r="104" spans="1:21" ht="12.75">
      <c r="A104" s="32" t="s">
        <v>113</v>
      </c>
      <c r="B104" s="33" t="s">
        <v>35</v>
      </c>
      <c r="C104" s="55">
        <f aca="true" t="shared" si="32" ref="C104:T104">C23/(C69+C70)</f>
        <v>0.7445145354721552</v>
      </c>
      <c r="D104" s="55">
        <f t="shared" si="32"/>
        <v>0.7351075789118325</v>
      </c>
      <c r="E104" s="55">
        <f t="shared" si="32"/>
        <v>0.6646846418186625</v>
      </c>
      <c r="F104" s="55">
        <f t="shared" si="32"/>
        <v>0.7915913619540964</v>
      </c>
      <c r="G104" s="55">
        <f t="shared" si="32"/>
        <v>0.8969425154809664</v>
      </c>
      <c r="H104" s="55">
        <f t="shared" si="32"/>
        <v>0.9014179276743923</v>
      </c>
      <c r="I104" s="55">
        <f t="shared" si="32"/>
        <v>1.1729004413928397</v>
      </c>
      <c r="J104" s="55">
        <f t="shared" si="32"/>
        <v>1.1971513193322563</v>
      </c>
      <c r="K104" s="55">
        <f t="shared" si="32"/>
        <v>1.293422883436953</v>
      </c>
      <c r="L104" s="55">
        <f t="shared" si="32"/>
        <v>1.4912998151168126</v>
      </c>
      <c r="M104" s="55">
        <f t="shared" si="32"/>
        <v>1.2980256652992532</v>
      </c>
      <c r="N104" s="55">
        <f t="shared" si="32"/>
        <v>1.3464883723787178</v>
      </c>
      <c r="O104" s="55">
        <f t="shared" si="32"/>
        <v>1.2360707075202602</v>
      </c>
      <c r="P104" s="55">
        <f t="shared" si="32"/>
        <v>1.2792557441670513</v>
      </c>
      <c r="Q104" s="55">
        <f t="shared" si="32"/>
        <v>0.987801224232416</v>
      </c>
      <c r="R104" s="55">
        <f t="shared" si="32"/>
        <v>1.3529143258426966</v>
      </c>
      <c r="S104" s="55">
        <f t="shared" si="32"/>
        <v>1.1250836417374648</v>
      </c>
      <c r="T104" s="55">
        <f t="shared" si="32"/>
        <v>1.2170881088825214</v>
      </c>
      <c r="U104" s="55"/>
    </row>
    <row r="105" spans="1:21" ht="12.75">
      <c r="A105" s="32" t="s">
        <v>114</v>
      </c>
      <c r="B105" s="33" t="s">
        <v>35</v>
      </c>
      <c r="C105" s="55">
        <f aca="true" t="shared" si="33" ref="C105:T105">C24/(C69+C70)</f>
        <v>0.07990977326237976</v>
      </c>
      <c r="D105" s="55">
        <f t="shared" si="33"/>
        <v>0.08692719293310078</v>
      </c>
      <c r="E105" s="55">
        <f t="shared" si="33"/>
        <v>0.09689770023790642</v>
      </c>
      <c r="F105" s="55">
        <f t="shared" si="33"/>
        <v>0.18466547435295522</v>
      </c>
      <c r="G105" s="55">
        <f t="shared" si="33"/>
        <v>0.22205547510936235</v>
      </c>
      <c r="H105" s="55">
        <f t="shared" si="33"/>
        <v>0.19565019866703995</v>
      </c>
      <c r="I105" s="55">
        <f t="shared" si="33"/>
        <v>0.20618734673859734</v>
      </c>
      <c r="J105" s="55">
        <f t="shared" si="33"/>
        <v>0.18651480883144858</v>
      </c>
      <c r="K105" s="55">
        <f t="shared" si="33"/>
        <v>0.22009556369667022</v>
      </c>
      <c r="L105" s="55">
        <f t="shared" si="33"/>
        <v>0.28056023694120535</v>
      </c>
      <c r="M105" s="55">
        <f t="shared" si="33"/>
        <v>0.16868728305459135</v>
      </c>
      <c r="N105" s="55">
        <f t="shared" si="33"/>
        <v>0.20409300868539698</v>
      </c>
      <c r="O105" s="55">
        <f t="shared" si="33"/>
        <v>0.2521049203144535</v>
      </c>
      <c r="P105" s="55">
        <f t="shared" si="33"/>
        <v>0.4133070243971732</v>
      </c>
      <c r="Q105" s="55">
        <f t="shared" si="33"/>
        <v>0.31956681542797616</v>
      </c>
      <c r="R105" s="55">
        <f t="shared" si="33"/>
        <v>0.45973364767255215</v>
      </c>
      <c r="S105" s="55">
        <f t="shared" si="33"/>
        <v>0.3869242990743119</v>
      </c>
      <c r="T105" s="55">
        <f t="shared" si="33"/>
        <v>0.3491081661891117</v>
      </c>
      <c r="U105" s="55"/>
    </row>
    <row r="106" spans="1:21" ht="14.25">
      <c r="A106" s="32" t="s">
        <v>115</v>
      </c>
      <c r="B106" s="33" t="s">
        <v>35</v>
      </c>
      <c r="C106" s="55">
        <f aca="true" t="shared" si="34" ref="C106:T106">C25/(C69+C70)</f>
        <v>0.9500543999060858</v>
      </c>
      <c r="D106" s="55">
        <f t="shared" si="34"/>
        <v>0.7765901648568053</v>
      </c>
      <c r="E106" s="55">
        <f t="shared" si="34"/>
        <v>0.7218398096748612</v>
      </c>
      <c r="F106" s="55">
        <f t="shared" si="34"/>
        <v>1.0342949830181658</v>
      </c>
      <c r="G106" s="55">
        <f t="shared" si="34"/>
        <v>0.9070949489135711</v>
      </c>
      <c r="H106" s="55">
        <f t="shared" si="34"/>
        <v>1.150014488696361</v>
      </c>
      <c r="I106" s="55">
        <f t="shared" si="34"/>
        <v>1.1501235899950957</v>
      </c>
      <c r="J106" s="55">
        <f t="shared" si="34"/>
        <v>1.1601055465805061</v>
      </c>
      <c r="K106" s="55">
        <f t="shared" si="34"/>
        <v>1.0084280927362075</v>
      </c>
      <c r="L106" s="55">
        <f t="shared" si="34"/>
        <v>0.9396176960920146</v>
      </c>
      <c r="M106" s="55">
        <f t="shared" si="34"/>
        <v>0.9051898601030819</v>
      </c>
      <c r="N106" s="55">
        <f t="shared" si="34"/>
        <v>0.7202629574575251</v>
      </c>
      <c r="O106" s="55">
        <f t="shared" si="34"/>
        <v>0</v>
      </c>
      <c r="P106" s="55">
        <f t="shared" si="34"/>
        <v>0</v>
      </c>
      <c r="Q106" s="55">
        <f t="shared" si="34"/>
        <v>0</v>
      </c>
      <c r="R106" s="55">
        <f t="shared" si="34"/>
        <v>0</v>
      </c>
      <c r="S106" s="55">
        <f t="shared" si="34"/>
        <v>0</v>
      </c>
      <c r="T106" s="55">
        <f t="shared" si="34"/>
        <v>0</v>
      </c>
      <c r="U106" s="55"/>
    </row>
    <row r="107" spans="1:21" ht="12.75">
      <c r="A107" s="32" t="s">
        <v>116</v>
      </c>
      <c r="B107" s="33" t="s">
        <v>35</v>
      </c>
      <c r="C107" s="55">
        <f aca="true" t="shared" si="35" ref="C107:T107">C27/(C69+C70)</f>
        <v>1.2070054277471975</v>
      </c>
      <c r="D107" s="55">
        <f t="shared" si="35"/>
        <v>1.3269319192032858</v>
      </c>
      <c r="E107" s="55">
        <f t="shared" si="35"/>
        <v>1.197818133756278</v>
      </c>
      <c r="F107" s="55">
        <f t="shared" si="35"/>
        <v>1.5871443667887768</v>
      </c>
      <c r="G107" s="55">
        <f t="shared" si="35"/>
        <v>1.898899232614249</v>
      </c>
      <c r="H107" s="55">
        <f t="shared" si="35"/>
        <v>2.2569386121302313</v>
      </c>
      <c r="I107" s="55">
        <f t="shared" si="35"/>
        <v>2.098550269740069</v>
      </c>
      <c r="J107" s="55">
        <f t="shared" si="35"/>
        <v>1.9595993537964458</v>
      </c>
      <c r="K107" s="55">
        <f t="shared" si="35"/>
        <v>1.9541183564442381</v>
      </c>
      <c r="L107" s="55">
        <f t="shared" si="35"/>
        <v>1.8818053593411435</v>
      </c>
      <c r="M107" s="55">
        <f t="shared" si="35"/>
        <v>2.035865151993268</v>
      </c>
      <c r="N107" s="55">
        <f t="shared" si="35"/>
        <v>2.0631319025564796</v>
      </c>
      <c r="O107" s="55">
        <f t="shared" si="35"/>
        <v>2.4623359861465697</v>
      </c>
      <c r="P107" s="55">
        <f t="shared" si="35"/>
        <v>2.4791651869739693</v>
      </c>
      <c r="Q107" s="55">
        <f t="shared" si="35"/>
        <v>1.9174862474175802</v>
      </c>
      <c r="R107" s="55">
        <f t="shared" si="35"/>
        <v>2.911198334670947</v>
      </c>
      <c r="S107" s="55">
        <f t="shared" si="35"/>
        <v>2.2480266892459717</v>
      </c>
      <c r="T107" s="55">
        <f t="shared" si="35"/>
        <v>2.572170487106017</v>
      </c>
      <c r="U107" s="55"/>
    </row>
    <row r="108" spans="1:21" ht="12.75">
      <c r="A108" s="32" t="s">
        <v>117</v>
      </c>
      <c r="B108" s="33" t="s">
        <v>35</v>
      </c>
      <c r="C108" s="55">
        <f aca="true" t="shared" si="36" ref="C108:T108">C28/(C69+C70)</f>
        <v>0.545160564459061</v>
      </c>
      <c r="D108" s="55">
        <f t="shared" si="36"/>
        <v>0.5337239633151409</v>
      </c>
      <c r="E108" s="55">
        <f t="shared" si="36"/>
        <v>0.4597187417393603</v>
      </c>
      <c r="F108" s="55">
        <f t="shared" si="36"/>
        <v>0.572201451817284</v>
      </c>
      <c r="G108" s="55">
        <f t="shared" si="36"/>
        <v>0.7863114919385483</v>
      </c>
      <c r="H108" s="55">
        <f t="shared" si="36"/>
        <v>1.0420589665384785</v>
      </c>
      <c r="I108" s="55">
        <f t="shared" si="36"/>
        <v>1.0406512996566946</v>
      </c>
      <c r="J108" s="55">
        <f t="shared" si="36"/>
        <v>0.8620926225094238</v>
      </c>
      <c r="K108" s="55">
        <f t="shared" si="36"/>
        <v>0.8826611411521047</v>
      </c>
      <c r="L108" s="55">
        <f t="shared" si="36"/>
        <v>0.8252978799758335</v>
      </c>
      <c r="M108" s="55">
        <f t="shared" si="36"/>
        <v>0.6923887661722941</v>
      </c>
      <c r="N108" s="55">
        <f t="shared" si="36"/>
        <v>0.7608337121165588</v>
      </c>
      <c r="O108" s="55">
        <f t="shared" si="36"/>
        <v>0.7773336192491473</v>
      </c>
      <c r="P108" s="55">
        <f t="shared" si="36"/>
        <v>0.8184794381902767</v>
      </c>
      <c r="Q108" s="55">
        <f t="shared" si="36"/>
        <v>0.5863721401770503</v>
      </c>
      <c r="R108" s="55">
        <f t="shared" si="36"/>
        <v>1.2390298956661316</v>
      </c>
      <c r="S108" s="55">
        <f t="shared" si="36"/>
        <v>1.1709779820063235</v>
      </c>
      <c r="T108" s="55">
        <f t="shared" si="36"/>
        <v>1.3480408309455587</v>
      </c>
      <c r="U108" s="55"/>
    </row>
    <row r="109" spans="1:21" ht="12.75">
      <c r="A109" s="32" t="s">
        <v>118</v>
      </c>
      <c r="B109" s="33" t="s">
        <v>35</v>
      </c>
      <c r="C109" s="55">
        <f aca="true" t="shared" si="37" ref="C109:T109">C29/(C69+C70)</f>
        <v>0.5233445163989914</v>
      </c>
      <c r="D109" s="55">
        <f t="shared" si="37"/>
        <v>0.36013858099364204</v>
      </c>
      <c r="E109" s="55">
        <f t="shared" si="37"/>
        <v>0.3970853819719799</v>
      </c>
      <c r="F109" s="55">
        <f t="shared" si="37"/>
        <v>0.43693168168050284</v>
      </c>
      <c r="G109" s="55">
        <f t="shared" si="37"/>
        <v>0.6178473679570596</v>
      </c>
      <c r="H109" s="55">
        <f t="shared" si="37"/>
        <v>0.7693289032302426</v>
      </c>
      <c r="I109" s="55">
        <f t="shared" si="37"/>
        <v>0.5946924963217264</v>
      </c>
      <c r="J109" s="55">
        <f t="shared" si="37"/>
        <v>0.5290953150242327</v>
      </c>
      <c r="K109" s="55">
        <f t="shared" si="37"/>
        <v>0.5723354652782969</v>
      </c>
      <c r="L109" s="55">
        <f t="shared" si="37"/>
        <v>0.714488345999573</v>
      </c>
      <c r="M109" s="55">
        <f t="shared" si="37"/>
        <v>0.6887367203113496</v>
      </c>
      <c r="N109" s="55">
        <f t="shared" si="37"/>
        <v>0.6932669746071916</v>
      </c>
      <c r="O109" s="55">
        <f t="shared" si="37"/>
        <v>0.6500956873915172</v>
      </c>
      <c r="P109" s="55">
        <f t="shared" si="37"/>
        <v>0.5499329699208069</v>
      </c>
      <c r="Q109" s="55">
        <f t="shared" si="37"/>
        <v>0.7028414455279285</v>
      </c>
      <c r="R109" s="55">
        <f t="shared" si="37"/>
        <v>0.760608948635634</v>
      </c>
      <c r="S109" s="55">
        <f t="shared" si="37"/>
        <v>0.5943177529785972</v>
      </c>
      <c r="T109" s="55">
        <f t="shared" si="37"/>
        <v>0.7407736389684814</v>
      </c>
      <c r="U109" s="55"/>
    </row>
    <row r="110" spans="1:21" ht="12.75">
      <c r="A110" s="32" t="s">
        <v>119</v>
      </c>
      <c r="B110" s="33" t="s">
        <v>35</v>
      </c>
      <c r="C110" s="55">
        <f aca="true" t="shared" si="38" ref="C110:T110">C30/(C69+C70)</f>
        <v>1.739168621073674</v>
      </c>
      <c r="D110" s="55">
        <f t="shared" si="38"/>
        <v>1.405494514150678</v>
      </c>
      <c r="E110" s="55">
        <f t="shared" si="38"/>
        <v>1.6915437483478721</v>
      </c>
      <c r="F110" s="55">
        <f t="shared" si="38"/>
        <v>1.1369962173611972</v>
      </c>
      <c r="G110" s="55">
        <f t="shared" si="38"/>
        <v>1.4680130961223359</v>
      </c>
      <c r="H110" s="55">
        <f t="shared" si="38"/>
        <v>1.9386759787237178</v>
      </c>
      <c r="I110" s="55">
        <f t="shared" si="38"/>
        <v>2.6983187837175087</v>
      </c>
      <c r="J110" s="55">
        <f t="shared" si="38"/>
        <v>2.026509423801831</v>
      </c>
      <c r="K110" s="55">
        <f t="shared" si="38"/>
        <v>1.8434802197129982</v>
      </c>
      <c r="L110" s="55">
        <f t="shared" si="38"/>
        <v>1.586859893067562</v>
      </c>
      <c r="M110" s="55">
        <f t="shared" si="38"/>
        <v>1.725171978542127</v>
      </c>
      <c r="N110" s="55">
        <f t="shared" si="38"/>
        <v>1.6478713406469208</v>
      </c>
      <c r="O110" s="55">
        <f t="shared" si="38"/>
        <v>3.0759146945893128</v>
      </c>
      <c r="P110" s="55">
        <f t="shared" si="38"/>
        <v>3.690585159274122</v>
      </c>
      <c r="Q110" s="55">
        <f t="shared" si="38"/>
        <v>2.534715036737424</v>
      </c>
      <c r="R110" s="55">
        <f t="shared" si="38"/>
        <v>3.952345004012841</v>
      </c>
      <c r="S110" s="55">
        <f t="shared" si="38"/>
        <v>3.4581505900111944</v>
      </c>
      <c r="T110" s="55">
        <f t="shared" si="38"/>
        <v>3.8330444126074497</v>
      </c>
      <c r="U110" s="55"/>
    </row>
    <row r="111" spans="1:21" ht="12.75">
      <c r="A111" s="32" t="s">
        <v>120</v>
      </c>
      <c r="B111" s="33" t="s">
        <v>35</v>
      </c>
      <c r="C111" s="55">
        <f aca="true" t="shared" si="39" ref="C111:T111">(C34-C33)/(C69+C70)</f>
        <v>0.18637649542350745</v>
      </c>
      <c r="D111" s="55">
        <f t="shared" si="39"/>
        <v>-0.11118291790918809</v>
      </c>
      <c r="E111" s="55">
        <f t="shared" si="39"/>
        <v>-0.5405408406026962</v>
      </c>
      <c r="F111" s="55">
        <f t="shared" si="39"/>
        <v>0.11622467838148909</v>
      </c>
      <c r="G111" s="55">
        <f t="shared" si="39"/>
        <v>0.3412216764941628</v>
      </c>
      <c r="H111" s="55">
        <f t="shared" si="39"/>
        <v>0.6158150260059821</v>
      </c>
      <c r="I111" s="55">
        <f t="shared" si="39"/>
        <v>0.6377518391368318</v>
      </c>
      <c r="J111" s="55">
        <f t="shared" si="39"/>
        <v>0.7383446418955304</v>
      </c>
      <c r="K111" s="55">
        <f t="shared" si="39"/>
        <v>0.27110494431924215</v>
      </c>
      <c r="L111" s="55">
        <f t="shared" si="39"/>
        <v>0.21532645283207427</v>
      </c>
      <c r="M111" s="55">
        <f t="shared" si="39"/>
        <v>0.5070768907121068</v>
      </c>
      <c r="N111" s="55">
        <f t="shared" si="39"/>
        <v>0.40767158880112037</v>
      </c>
      <c r="O111" s="55">
        <f t="shared" si="39"/>
        <v>0.5245914573209958</v>
      </c>
      <c r="P111" s="55">
        <f t="shared" si="39"/>
        <v>0.5101210980503569</v>
      </c>
      <c r="Q111" s="55">
        <f t="shared" si="39"/>
        <v>0.7095217689705509</v>
      </c>
      <c r="R111" s="55">
        <f t="shared" si="39"/>
        <v>1.8170545746388442</v>
      </c>
      <c r="S111" s="55">
        <f t="shared" si="39"/>
        <v>1.717987016899595</v>
      </c>
      <c r="T111" s="55">
        <f t="shared" si="39"/>
        <v>2.1155300859598856</v>
      </c>
      <c r="U111" s="55"/>
    </row>
    <row r="112" spans="1:21" ht="12.75">
      <c r="A112" s="38" t="s">
        <v>107</v>
      </c>
      <c r="B112" s="35" t="s">
        <v>35</v>
      </c>
      <c r="C112" s="57">
        <f aca="true" t="shared" si="40" ref="C112:T112">SUM(C103:C111)</f>
        <v>7.102164468531754</v>
      </c>
      <c r="D112" s="57">
        <f t="shared" si="40"/>
        <v>6.010518539357452</v>
      </c>
      <c r="E112" s="57">
        <f t="shared" si="40"/>
        <v>5.475631509384087</v>
      </c>
      <c r="F112" s="57">
        <f t="shared" si="40"/>
        <v>6.89971218028537</v>
      </c>
      <c r="G112" s="57">
        <f t="shared" si="40"/>
        <v>8.217245254378293</v>
      </c>
      <c r="H112" s="57">
        <f t="shared" si="40"/>
        <v>10.529317508730053</v>
      </c>
      <c r="I112" s="57">
        <f t="shared" si="40"/>
        <v>11.03235017165277</v>
      </c>
      <c r="J112" s="57">
        <f t="shared" si="40"/>
        <v>9.90279267635972</v>
      </c>
      <c r="K112" s="57">
        <f t="shared" si="40"/>
        <v>9.052535758707977</v>
      </c>
      <c r="L112" s="57">
        <f t="shared" si="40"/>
        <v>8.965229922912343</v>
      </c>
      <c r="M112" s="57">
        <f t="shared" si="40"/>
        <v>8.923483748816661</v>
      </c>
      <c r="N112" s="57">
        <f t="shared" si="40"/>
        <v>8.890532671588801</v>
      </c>
      <c r="O112" s="57">
        <f t="shared" si="40"/>
        <v>10.044610958937366</v>
      </c>
      <c r="P112" s="57">
        <f t="shared" si="40"/>
        <v>11.021434088568487</v>
      </c>
      <c r="Q112" s="57">
        <f t="shared" si="40"/>
        <v>8.84494159289569</v>
      </c>
      <c r="R112" s="57">
        <f t="shared" si="40"/>
        <v>14.774016853932583</v>
      </c>
      <c r="S112" s="57">
        <f t="shared" si="40"/>
        <v>12.692791430012083</v>
      </c>
      <c r="T112" s="57">
        <f t="shared" si="40"/>
        <v>14.595243553008595</v>
      </c>
      <c r="U112" s="57"/>
    </row>
    <row r="113" ht="12.75">
      <c r="A113" s="24" t="s">
        <v>51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ignoredErrors>
    <ignoredError sqref="C21:U21 C45:V45 C60:U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2006-02-06T09:31:49Z</cp:lastPrinted>
  <dcterms:created xsi:type="dcterms:W3CDTF">2006-02-03T06:31:18Z</dcterms:created>
  <dcterms:modified xsi:type="dcterms:W3CDTF">2009-12-03T06:33:51Z</dcterms:modified>
  <cp:category/>
  <cp:version/>
  <cp:contentType/>
  <cp:contentStatus/>
</cp:coreProperties>
</file>