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3040" windowHeight="11055" tabRatio="413"/>
  </bookViews>
  <sheets>
    <sheet name="UKE_35_2017" sheetId="1" r:id="rId1"/>
  </sheets>
  <definedNames>
    <definedName name="Z_14D440E4_F18A_4F78_9989_38C1B133222D_.wvu.Cols" localSheetId="0" hidden="1">UKE_35_2017!#REF!</definedName>
    <definedName name="Z_14D440E4_F18A_4F78_9989_38C1B133222D_.wvu.PrintArea" localSheetId="0" hidden="1">UKE_35_2017!$B$1:$M$214</definedName>
    <definedName name="Z_14D440E4_F18A_4F78_9989_38C1B133222D_.wvu.Rows" localSheetId="0" hidden="1">UKE_35_2017!$326:$1048576,UKE_35_2017!$215:$325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J32" i="1" l="1"/>
  <c r="F25" i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H119" i="1" s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<sst xmlns="http://schemas.openxmlformats.org/spreadsheetml/2006/main" count="226" uniqueCount="114">
  <si>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</si>
  <si>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</si>
  <si>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</si>
  <si>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</si>
  <si>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</si>
  <si>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</si>
  <si>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</si>
  <si>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</si>
  <si>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</si>
  <si>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</si>
  <si>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</si>
  <si>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</si>
  <si>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</si>
  <si>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</si>
  <si>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</si>
  <si>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</si>
  <si>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</si>
  <si>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</si>
  <si>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</si>
  <si>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</si>
  <si>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</si>
  <si>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</si>
  <si>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</si>
  <si>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</si>
  <si>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</si>
  <si>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</si>
  <si>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</si>
  <si>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</si>
  <si>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</si>
  <si>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</si>
  <si>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</si>
  <si>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</si>
  <si>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</si>
  <si>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</si>
  <si>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</si>
  <si>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</si>
  <si>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</si>
  <si>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</si>
  <si>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</si>
  <si>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</si>
  <si>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</si>
  <si>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</si>
  <si>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</si>
  <si>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</si>
  <si>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</si>
  <si>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</si>
  <si>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</si>
  <si>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</si>
  <si>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</si>
  <si>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</si>
  <si>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</si>
  <si>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</si>
  <si>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</si>
  <si>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</si>
  <si>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</si>
  <si>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</si>
  <si>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</si>
  <si>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</si>
  <si>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</si>
  <si>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</si>
  <si>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</si>
  <si>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</si>
  <si>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</si>
  <si>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</si>
  <si>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</si>
  <si>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</si>
  <si>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</si>
  <si>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</si>
  <si>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</si>
  <si>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</si>
  <si>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</si>
  <si>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</si>
  <si>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</si>
  <si>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</si>
  <si>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</si>
  <si>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</si>
  <si>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</si>
  <si>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</si>
  <si>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</si>
  <si>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</si>
  <si>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</si>
  <si>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</si>
  <si>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</si>
  <si>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</si>
  <si>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</si>
  <si>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</si>
  <si>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</si>
  <si>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</si>
  <si>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</si>
  <si>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</si>
  <si>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</si>
  <si>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</si>
  <si>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</si>
  <si>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</si>
  <si>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</si>
  <si>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</si>
  <si>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</si>
  <si>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</si>
  <si>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</si>
  <si>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</si>
  <si>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</si>
  <si>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</si>
  <si>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</si>
  <si>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</si>
  <si>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</si>
  <si>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</si>
  <si>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36</t>
  </si>
  <si>
    <t>LANDET KVANTUM T.O.M UKE 36</t>
  </si>
  <si>
    <t>LANDET KVANTUM T.O.M. UKE 36 2016</t>
  </si>
  <si>
    <r>
      <t xml:space="preserve">3 </t>
    </r>
    <r>
      <rPr>
        <sz val="9"/>
        <color theme="1"/>
        <rFont val="Calibri"/>
        <family val="2"/>
      </rPr>
      <t>Registrert rekreasjonsfiske utgjør 1040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</si>
  <si>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</si>
  <si>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361 tonn, men det legges til grunn at hele avsetningen tas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</si>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</sst>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9" zoomScale="90" zoomScaleNormal="115" zoomScalePageLayoutView="90" workbookViewId="0">
      <selection activeCell="G29" sqref="G2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3" t="s">
        <v>88</v>
      </c>
      <c r="C2" s="444"/>
      <c r="D2" s="444"/>
      <c r="E2" s="444"/>
      <c r="F2" s="444"/>
      <c r="G2" s="444"/>
      <c r="H2" s="444"/>
      <c r="I2" s="444"/>
      <c r="J2" s="444"/>
      <c r="K2" s="445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8"/>
      <c r="C7" s="429"/>
      <c r="D7" s="429"/>
      <c r="E7" s="429"/>
      <c r="F7" s="429"/>
      <c r="G7" s="429"/>
      <c r="H7" s="429"/>
      <c r="I7" s="429"/>
      <c r="J7" s="429"/>
      <c r="K7" s="43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3" t="s">
        <v>2</v>
      </c>
      <c r="D9" s="424"/>
      <c r="E9" s="423" t="s">
        <v>20</v>
      </c>
      <c r="F9" s="424"/>
      <c r="G9" s="423" t="s">
        <v>21</v>
      </c>
      <c r="H9" s="424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5" t="s">
        <v>8</v>
      </c>
      <c r="C18" s="426"/>
      <c r="D18" s="426"/>
      <c r="E18" s="426"/>
      <c r="F18" s="426"/>
      <c r="G18" s="426"/>
      <c r="H18" s="426"/>
      <c r="I18" s="426"/>
      <c r="J18" s="426"/>
      <c r="K18" s="427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106</v>
      </c>
      <c r="G20" s="337" t="s">
        <v>107</v>
      </c>
      <c r="H20" s="337" t="s">
        <v>84</v>
      </c>
      <c r="I20" s="337" t="s">
        <v>72</v>
      </c>
      <c r="J20" s="338" t="s">
        <v>108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1783.1464000000001</v>
      </c>
      <c r="G21" s="339">
        <f>G22+G23</f>
        <v>83704.327499999999</v>
      </c>
      <c r="H21" s="339"/>
      <c r="I21" s="339">
        <f>I23+I22</f>
        <v>47204.672499999993</v>
      </c>
      <c r="J21" s="340">
        <f>J23+J22</f>
        <v>78140.72099999999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1783.1464000000001</v>
      </c>
      <c r="G22" s="341">
        <v>83212.652400000006</v>
      </c>
      <c r="H22" s="341"/>
      <c r="I22" s="341">
        <f>E22-G22</f>
        <v>46946.347599999994</v>
      </c>
      <c r="J22" s="342">
        <v>77275.577099999995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491.67509999999999</v>
      </c>
      <c r="H23" s="343"/>
      <c r="I23" s="341">
        <f>E23-G23</f>
        <v>258.32490000000001</v>
      </c>
      <c r="J23" s="342">
        <v>865.14390000000003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515.20039999999995</v>
      </c>
      <c r="G24" s="339">
        <f>G25+G31+G32</f>
        <v>241845.42985000001</v>
      </c>
      <c r="H24" s="339"/>
      <c r="I24" s="339">
        <f>I25+I31+I32</f>
        <v>27084.570149999996</v>
      </c>
      <c r="J24" s="340">
        <f>J25+J31+J32</f>
        <v>232818.58115000001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465.21119999999996</v>
      </c>
      <c r="G25" s="345">
        <f>G26+G27+G28+G29</f>
        <v>194223.26645</v>
      </c>
      <c r="H25" s="345"/>
      <c r="I25" s="345">
        <f>I26+I27+I28+I29+I30</f>
        <v>17937.733549999997</v>
      </c>
      <c r="J25" s="346">
        <f>J26+J27+J28+J29+J30</f>
        <v>184499.69505000001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102.7277</v>
      </c>
      <c r="G26" s="347">
        <v>48944.515599999999</v>
      </c>
      <c r="H26" s="347">
        <v>1318</v>
      </c>
      <c r="I26" s="347">
        <f>E26-G26+H26</f>
        <v>5434.4844000000012</v>
      </c>
      <c r="J26" s="348">
        <v>47910.256999999998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117.0187</v>
      </c>
      <c r="G27" s="347">
        <v>51699.967100000002</v>
      </c>
      <c r="H27" s="347">
        <v>1657</v>
      </c>
      <c r="I27" s="347">
        <f>E27-G27+H27</f>
        <v>2444.0328999999983</v>
      </c>
      <c r="J27" s="348">
        <v>49661.7448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198.92490000000001</v>
      </c>
      <c r="G28" s="347">
        <v>56823.851300000002</v>
      </c>
      <c r="H28" s="347">
        <v>3583</v>
      </c>
      <c r="I28" s="347">
        <f>E28-G28+H28</f>
        <v>2323.1486999999979</v>
      </c>
      <c r="J28" s="348">
        <v>50612.258049999997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46.539900000000003</v>
      </c>
      <c r="G29" s="347">
        <v>36754.93245</v>
      </c>
      <c r="H29" s="347">
        <v>2216</v>
      </c>
      <c r="I29" s="347">
        <f>E29-G29+H29</f>
        <v>-689.93245000000024</v>
      </c>
      <c r="J29" s="348">
        <v>36315.4352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326</v>
      </c>
      <c r="G30" s="347">
        <f>SUM(H26:H29)</f>
        <v>8774</v>
      </c>
      <c r="H30" s="347"/>
      <c r="I30" s="347">
        <f>E30-G30</f>
        <v>8426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1.6859999999999999</v>
      </c>
      <c r="G31" s="345">
        <v>21457.5412</v>
      </c>
      <c r="H31" s="347"/>
      <c r="I31" s="345">
        <f t="shared" ref="I31" si="0">E31-G31</f>
        <v>13026.4588</v>
      </c>
      <c r="J31" s="346">
        <v>18146.3439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48.303199999999997</v>
      </c>
      <c r="G32" s="345">
        <f>G33</f>
        <v>26164.622200000002</v>
      </c>
      <c r="H32" s="347"/>
      <c r="I32" s="345">
        <f>I33+I34</f>
        <v>-3879.6222000000016</v>
      </c>
      <c r="J32" s="346">
        <f>J33</f>
        <v>30172.5422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58.3032-F37</f>
        <v>48.303199999999997</v>
      </c>
      <c r="G33" s="347">
        <f>29639.6222-G37</f>
        <v>26164.622200000002</v>
      </c>
      <c r="H33" s="347">
        <v>808</v>
      </c>
      <c r="I33" s="347">
        <f>E33-G33+H33</f>
        <v>-5171.6222000000016</v>
      </c>
      <c r="J33" s="348">
        <v>30172.5422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40</v>
      </c>
      <c r="G34" s="350">
        <f>H33</f>
        <v>808</v>
      </c>
      <c r="H34" s="350"/>
      <c r="I34" s="350">
        <f>E34-G34</f>
        <v>1292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2839.0464499999998</v>
      </c>
      <c r="H35" s="352"/>
      <c r="I35" s="381">
        <f>E35-G35</f>
        <v>1160.9535500000002</v>
      </c>
      <c r="J35" s="382">
        <v>3288.7640500000002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1">
        <f>E36-G36</f>
        <v>277.0684</v>
      </c>
      <c r="J36" s="413">
        <v>383.75599999999997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10</v>
      </c>
      <c r="G37" s="327">
        <v>3475</v>
      </c>
      <c r="H37" s="380"/>
      <c r="I37" s="381">
        <f>E37-G37</f>
        <v>-475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4.3116000000000003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35</v>
      </c>
      <c r="H39" s="327"/>
      <c r="I39" s="381">
        <f t="shared" si="1"/>
        <v>-35</v>
      </c>
      <c r="J39" s="413">
        <v>26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2312.6584000000003</v>
      </c>
      <c r="G40" s="199">
        <f>G21+G24+G35+G36+G37+G38+G39</f>
        <v>339308.73540000006</v>
      </c>
      <c r="H40" s="199">
        <f>H26+H27+H28+H29+H33</f>
        <v>9582</v>
      </c>
      <c r="I40" s="308">
        <f>I21+I24+I35+I36+I37+I38+I39</f>
        <v>75217.264599999995</v>
      </c>
      <c r="J40" s="200">
        <f>J21+J24+J35+J36+J37+J38+J39</f>
        <v>321657.8222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8" t="s">
        <v>1</v>
      </c>
      <c r="C47" s="429"/>
      <c r="D47" s="429"/>
      <c r="E47" s="429"/>
      <c r="F47" s="429"/>
      <c r="G47" s="429"/>
      <c r="H47" s="429"/>
      <c r="I47" s="429"/>
      <c r="J47" s="429"/>
      <c r="K47" s="43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5" t="s">
        <v>2</v>
      </c>
      <c r="D49" s="416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5" t="s">
        <v>8</v>
      </c>
      <c r="C55" s="426"/>
      <c r="D55" s="426"/>
      <c r="E55" s="426"/>
      <c r="F55" s="426"/>
      <c r="G55" s="426"/>
      <c r="H55" s="426"/>
      <c r="I55" s="426"/>
      <c r="J55" s="426"/>
      <c r="K55" s="427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36</v>
      </c>
      <c r="F56" s="196" t="str">
        <f>G20</f>
        <v>LANDET KVANTUM T.O.M UKE 36</v>
      </c>
      <c r="G56" s="196" t="str">
        <f>I20</f>
        <v>RESTKVOTER</v>
      </c>
      <c r="H56" s="197" t="str">
        <f>J20</f>
        <v>LANDET KVANTUM T.O.M. UKE 36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5"/>
      <c r="E57" s="400">
        <v>13.7134</v>
      </c>
      <c r="F57" s="358">
        <v>2028.5822000000001</v>
      </c>
      <c r="G57" s="440"/>
      <c r="H57" s="398">
        <v>1163.1510000000001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6"/>
      <c r="E58" s="385"/>
      <c r="F58" s="405">
        <v>1281.3610000000001</v>
      </c>
      <c r="G58" s="441"/>
      <c r="H58" s="360">
        <v>975.69219999999996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7"/>
      <c r="E59" s="401">
        <v>3.5897000000000001</v>
      </c>
      <c r="F59" s="407">
        <v>60.5364</v>
      </c>
      <c r="G59" s="442"/>
      <c r="H59" s="307">
        <v>111.6036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6.7986000000000004</v>
      </c>
      <c r="F60" s="358">
        <f>F61+F62+F63</f>
        <v>7018.7938000000004</v>
      </c>
      <c r="G60" s="405">
        <f>D60-F60</f>
        <v>81.206199999999626</v>
      </c>
      <c r="H60" s="361">
        <f>H61+H62+H63</f>
        <v>6671.6977999999999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2.0598999999999998</v>
      </c>
      <c r="F61" s="370">
        <v>2957.7004999999999</v>
      </c>
      <c r="G61" s="370"/>
      <c r="H61" s="371">
        <v>2728.5979000000002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3.5297000000000001</v>
      </c>
      <c r="F62" s="370">
        <v>2812.0142000000001</v>
      </c>
      <c r="G62" s="370"/>
      <c r="H62" s="371">
        <v>2650.4625000000001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1.2090000000000001</v>
      </c>
      <c r="F63" s="388">
        <v>1249.0790999999999</v>
      </c>
      <c r="G63" s="388"/>
      <c r="H63" s="399">
        <v>1292.6374000000001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>
        <v>0.1555</v>
      </c>
      <c r="F65" s="406">
        <v>615.15179999999998</v>
      </c>
      <c r="G65" s="406"/>
      <c r="H65" s="303">
        <v>494.02179999999998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24.257200000000001</v>
      </c>
      <c r="F66" s="203">
        <f>F57+F58+F59+F60+F64+F65</f>
        <v>11005.1774</v>
      </c>
      <c r="G66" s="203">
        <f>D66-F66</f>
        <v>1219.8225999999995</v>
      </c>
      <c r="H66" s="211">
        <f>H57+H58+H59+H60+H64+H65</f>
        <v>9435.6172999999999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8"/>
      <c r="D67" s="438"/>
      <c r="E67" s="438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8" t="s">
        <v>1</v>
      </c>
      <c r="C72" s="429"/>
      <c r="D72" s="429"/>
      <c r="E72" s="429"/>
      <c r="F72" s="429"/>
      <c r="G72" s="429"/>
      <c r="H72" s="429"/>
      <c r="I72" s="429"/>
      <c r="J72" s="429"/>
      <c r="K72" s="43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3" t="s">
        <v>2</v>
      </c>
      <c r="D74" s="424"/>
      <c r="E74" s="423" t="s">
        <v>20</v>
      </c>
      <c r="F74" s="431"/>
      <c r="G74" s="423" t="s">
        <v>21</v>
      </c>
      <c r="H74" s="424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9" t="s">
        <v>97</v>
      </c>
      <c r="D80" s="439"/>
      <c r="E80" s="439"/>
      <c r="F80" s="439"/>
      <c r="G80" s="439"/>
      <c r="H80" s="439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9"/>
      <c r="D81" s="439"/>
      <c r="E81" s="439"/>
      <c r="F81" s="439"/>
      <c r="G81" s="439"/>
      <c r="H81" s="439"/>
      <c r="I81" s="262"/>
      <c r="J81" s="262"/>
      <c r="K81" s="259"/>
      <c r="L81" s="262"/>
      <c r="M81" s="119"/>
    </row>
    <row r="82" spans="1:13" ht="14.1" customHeight="1" x14ac:dyDescent="0.25">
      <c r="B82" s="432" t="s">
        <v>8</v>
      </c>
      <c r="C82" s="433"/>
      <c r="D82" s="433"/>
      <c r="E82" s="433"/>
      <c r="F82" s="433"/>
      <c r="G82" s="433"/>
      <c r="H82" s="433"/>
      <c r="I82" s="433"/>
      <c r="J82" s="433"/>
      <c r="K82" s="434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36</v>
      </c>
      <c r="G84" s="196" t="str">
        <f>G20</f>
        <v>LANDET KVANTUM T.O.M UKE 36</v>
      </c>
      <c r="H84" s="196" t="str">
        <f>I20</f>
        <v>RESTKVOTER</v>
      </c>
      <c r="I84" s="197" t="str">
        <f>J20</f>
        <v>LANDET KVANTUM T.O.M. UKE 36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1692.4127000000001</v>
      </c>
      <c r="G85" s="339">
        <f>G86+G87</f>
        <v>45135.7016</v>
      </c>
      <c r="H85" s="339">
        <f>H86+H87</f>
        <v>4207.2984000000015</v>
      </c>
      <c r="I85" s="340">
        <f>I86+I87</f>
        <v>37088.660899999995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1692.4127000000001</v>
      </c>
      <c r="G86" s="341">
        <v>44878.715499999998</v>
      </c>
      <c r="H86" s="341">
        <f>E86-G86</f>
        <v>3714.2845000000016</v>
      </c>
      <c r="I86" s="342">
        <v>36807.955199999997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256.98610000000002</v>
      </c>
      <c r="H87" s="343">
        <f>E87-G87</f>
        <v>493.01389999999998</v>
      </c>
      <c r="I87" s="344">
        <v>280.70569999999998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358.57939999999996</v>
      </c>
      <c r="G88" s="339">
        <f t="shared" si="2"/>
        <v>42459.808400000002</v>
      </c>
      <c r="H88" s="339">
        <f>H89+H94+H95</f>
        <v>35923.191599999998</v>
      </c>
      <c r="I88" s="340">
        <f t="shared" si="2"/>
        <v>47694.295100000003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308.72739999999999</v>
      </c>
      <c r="G89" s="345">
        <f t="shared" si="3"/>
        <v>30640.389200000001</v>
      </c>
      <c r="H89" s="345">
        <f>H90+H91+H92+H93</f>
        <v>28309.610799999999</v>
      </c>
      <c r="I89" s="346">
        <f t="shared" si="3"/>
        <v>38455.315000000002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117.6995</v>
      </c>
      <c r="G90" s="347">
        <v>5002.8058000000001</v>
      </c>
      <c r="H90" s="347">
        <f t="shared" ref="H90:H96" si="4">E90-G90</f>
        <v>12328.1942</v>
      </c>
      <c r="I90" s="348">
        <v>5765.4353000000001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47.922199999999997</v>
      </c>
      <c r="G91" s="347">
        <v>7742.3091000000004</v>
      </c>
      <c r="H91" s="347">
        <f t="shared" si="4"/>
        <v>8410.6908999999996</v>
      </c>
      <c r="I91" s="348">
        <v>9868.5771000000004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86.774000000000001</v>
      </c>
      <c r="G92" s="347">
        <v>10343.1224</v>
      </c>
      <c r="H92" s="347">
        <f t="shared" si="4"/>
        <v>7231.8775999999998</v>
      </c>
      <c r="I92" s="348">
        <v>11205.5481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56.331699999999998</v>
      </c>
      <c r="G93" s="347">
        <v>7552.1518999999998</v>
      </c>
      <c r="H93" s="347">
        <f t="shared" si="4"/>
        <v>338.84810000000016</v>
      </c>
      <c r="I93" s="348">
        <v>11615.754499999999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0.57679999999999998</v>
      </c>
      <c r="G94" s="345">
        <v>10253.360500000001</v>
      </c>
      <c r="H94" s="345">
        <f t="shared" si="4"/>
        <v>2738.6394999999993</v>
      </c>
      <c r="I94" s="346">
        <v>7187.1094000000003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49.275199999999998</v>
      </c>
      <c r="G95" s="356">
        <v>1566.0587</v>
      </c>
      <c r="H95" s="356">
        <f t="shared" si="4"/>
        <v>4874.9413000000004</v>
      </c>
      <c r="I95" s="357">
        <v>2051.8706999999999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0.44490000000000002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159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2051.4369999999999</v>
      </c>
      <c r="G99" s="414">
        <f t="shared" si="6"/>
        <v>87995.022600000011</v>
      </c>
      <c r="H99" s="226">
        <f>H85+H88+H96+H97+H98</f>
        <v>40339.977399999996</v>
      </c>
      <c r="I99" s="200">
        <f>I85+I88+I96+I97+I98</f>
        <v>85267.098400000003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8" t="s">
        <v>1</v>
      </c>
      <c r="C107" s="429"/>
      <c r="D107" s="429"/>
      <c r="E107" s="429"/>
      <c r="F107" s="429"/>
      <c r="G107" s="429"/>
      <c r="H107" s="429"/>
      <c r="I107" s="429"/>
      <c r="J107" s="429"/>
      <c r="K107" s="43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3" t="s">
        <v>2</v>
      </c>
      <c r="D109" s="424"/>
      <c r="E109" s="423" t="s">
        <v>20</v>
      </c>
      <c r="F109" s="424"/>
      <c r="G109" s="423" t="s">
        <v>21</v>
      </c>
      <c r="H109" s="424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5" t="s">
        <v>8</v>
      </c>
      <c r="C116" s="426"/>
      <c r="D116" s="426"/>
      <c r="E116" s="426"/>
      <c r="F116" s="426"/>
      <c r="G116" s="426"/>
      <c r="H116" s="426"/>
      <c r="I116" s="426"/>
      <c r="J116" s="426"/>
      <c r="K116" s="427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36</v>
      </c>
      <c r="G118" s="196" t="str">
        <f>G20</f>
        <v>LANDET KVANTUM T.O.M UKE 36</v>
      </c>
      <c r="H118" s="196" t="str">
        <f>I20</f>
        <v>RESTKVOTER</v>
      </c>
      <c r="I118" s="197" t="str">
        <f>J20</f>
        <v>LANDET KVANTUM T.O.M. UKE 36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4">
        <f>E120+E121+E122</f>
        <v>49595</v>
      </c>
      <c r="F119" s="238">
        <f>F120+F121+F122</f>
        <v>979.08169999999996</v>
      </c>
      <c r="G119" s="238">
        <f>G120+G121+G122</f>
        <v>29655.229900000002</v>
      </c>
      <c r="H119" s="358">
        <f>E119-G119</f>
        <v>19939.770099999998</v>
      </c>
      <c r="I119" s="361">
        <f>I120+I121+I122</f>
        <v>25212.502499999999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39955</v>
      </c>
      <c r="F120" s="250">
        <v>979.08169999999996</v>
      </c>
      <c r="G120" s="250">
        <v>25716.458500000001</v>
      </c>
      <c r="H120" s="362">
        <f t="shared" ref="H120:H126" si="7">E120-G120</f>
        <v>14238.541499999999</v>
      </c>
      <c r="I120" s="363">
        <v>21205.133999999998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9140</v>
      </c>
      <c r="F121" s="250"/>
      <c r="G121" s="250">
        <v>3938.7714000000001</v>
      </c>
      <c r="H121" s="362">
        <f t="shared" si="7"/>
        <v>5201.2286000000004</v>
      </c>
      <c r="I121" s="363">
        <v>4007.3685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1203.498</v>
      </c>
      <c r="G123" s="301">
        <v>31087.315999999999</v>
      </c>
      <c r="H123" s="304">
        <f t="shared" si="7"/>
        <v>727.68400000000111</v>
      </c>
      <c r="I123" s="306">
        <v>25435.3066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1506.0386000000001</v>
      </c>
      <c r="G124" s="231">
        <f>G133+G130+G125</f>
        <v>33038.433300000004</v>
      </c>
      <c r="H124" s="366">
        <f t="shared" si="7"/>
        <v>18389.566699999996</v>
      </c>
      <c r="I124" s="367">
        <f>I125+I130+I133</f>
        <v>37982.436499999996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4">
        <f>D126+D127+D128+D129</f>
        <v>38234</v>
      </c>
      <c r="E125" s="391">
        <f>E126+E127+E128+E129</f>
        <v>38250</v>
      </c>
      <c r="F125" s="394">
        <f>F126+F127+F128+F129</f>
        <v>1238.8023000000001</v>
      </c>
      <c r="G125" s="394">
        <f>G126+G127+G129+G128</f>
        <v>25271.188100000003</v>
      </c>
      <c r="H125" s="368">
        <f t="shared" si="7"/>
        <v>12978.811899999997</v>
      </c>
      <c r="I125" s="369">
        <f>I126+I127+I128+I129</f>
        <v>29450.6185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242.15790000000001</v>
      </c>
      <c r="G126" s="246">
        <v>4318.3341</v>
      </c>
      <c r="H126" s="370">
        <f t="shared" si="7"/>
        <v>7751.6659</v>
      </c>
      <c r="I126" s="371">
        <v>4831.5101000000004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333.8261</v>
      </c>
      <c r="G127" s="246">
        <v>6358.1758</v>
      </c>
      <c r="H127" s="370">
        <f>E127-G127</f>
        <v>4501.8242</v>
      </c>
      <c r="I127" s="371">
        <v>7601.2772000000004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518.50130000000001</v>
      </c>
      <c r="G128" s="246">
        <v>7279.3010999999997</v>
      </c>
      <c r="H128" s="370">
        <f t="shared" ref="H128:H134" si="8">E128-G128</f>
        <v>2026.6989000000003</v>
      </c>
      <c r="I128" s="371">
        <v>8366.6239999999998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144.31700000000001</v>
      </c>
      <c r="G129" s="246">
        <v>7315.3770999999997</v>
      </c>
      <c r="H129" s="370">
        <f t="shared" si="8"/>
        <v>-1301.3770999999997</v>
      </c>
      <c r="I129" s="371">
        <v>8651.2072000000007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6070</v>
      </c>
      <c r="F130" s="239">
        <v>1.2312000000000001</v>
      </c>
      <c r="G130" s="239">
        <v>3697.1869000000002</v>
      </c>
      <c r="H130" s="372">
        <f t="shared" si="8"/>
        <v>2372.8130999999998</v>
      </c>
      <c r="I130" s="373">
        <v>3872.4661999999998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5570</v>
      </c>
      <c r="F131" s="246">
        <v>1.2312000000000001</v>
      </c>
      <c r="G131" s="246">
        <v>3652.1507000000001</v>
      </c>
      <c r="H131" s="370">
        <f t="shared" si="8"/>
        <v>1917.8492999999999</v>
      </c>
      <c r="I131" s="371">
        <v>3765.7669000000001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/>
      <c r="G132" s="246">
        <f>G130-G131</f>
        <v>45.036200000000008</v>
      </c>
      <c r="H132" s="370">
        <f t="shared" si="8"/>
        <v>454.96379999999999</v>
      </c>
      <c r="I132" s="371">
        <f>I130-I131</f>
        <v>106.69929999999977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7108</v>
      </c>
      <c r="F133" s="263">
        <v>266.00510000000003</v>
      </c>
      <c r="G133" s="263">
        <v>4070.0583000000001</v>
      </c>
      <c r="H133" s="374">
        <f t="shared" si="8"/>
        <v>3037.9416999999999</v>
      </c>
      <c r="I133" s="375">
        <v>4659.3518000000004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5">
        <f t="shared" si="8"/>
        <v>126.8835</v>
      </c>
      <c r="I134" s="396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11.3935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43</v>
      </c>
      <c r="G137" s="229">
        <v>320</v>
      </c>
      <c r="H137" s="240">
        <f>E137-G137</f>
        <v>-320</v>
      </c>
      <c r="I137" s="303">
        <v>390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3743.0118000000002</v>
      </c>
      <c r="G138" s="188">
        <f>G119+G123+G124+G134+G135+G136+G137</f>
        <v>96275.375700000004</v>
      </c>
      <c r="H138" s="203">
        <f>E138-G138</f>
        <v>38944.624299999996</v>
      </c>
      <c r="I138" s="200">
        <f>I119+I123+I124+I134+I135+I136+I137</f>
        <v>91195.76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5" t="s">
        <v>2</v>
      </c>
      <c r="D148" s="416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36</v>
      </c>
      <c r="F157" s="70" t="str">
        <f>G20</f>
        <v>LANDET KVANTUM T.O.M UKE 36</v>
      </c>
      <c r="G157" s="70" t="str">
        <f>I20</f>
        <v>RESTKVOTER</v>
      </c>
      <c r="H157" s="93" t="str">
        <f>J20</f>
        <v>LANDET KVANTUM T.O.M. UKE 36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209.00819999999999</v>
      </c>
      <c r="F158" s="185">
        <v>13933.8107</v>
      </c>
      <c r="G158" s="185">
        <f>D158-F158</f>
        <v>3543.1893</v>
      </c>
      <c r="H158" s="223">
        <v>15528.0088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5.6186999999999996</v>
      </c>
      <c r="G159" s="185">
        <f>D159-F159</f>
        <v>94.381299999999996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209.00819999999999</v>
      </c>
      <c r="F161" s="187">
        <f>SUM(F158:F160)</f>
        <v>13939.429400000001</v>
      </c>
      <c r="G161" s="187">
        <f>D161-F161</f>
        <v>3660.5705999999991</v>
      </c>
      <c r="H161" s="210">
        <f>SUM(H158:H160)</f>
        <v>15547.4193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5" t="s">
        <v>2</v>
      </c>
      <c r="D166" s="416"/>
      <c r="E166" s="415" t="s">
        <v>56</v>
      </c>
      <c r="F166" s="416"/>
      <c r="G166" s="415" t="s">
        <v>57</v>
      </c>
      <c r="H166" s="416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7" t="s">
        <v>8</v>
      </c>
      <c r="C175" s="418"/>
      <c r="D175" s="418"/>
      <c r="E175" s="418"/>
      <c r="F175" s="418"/>
      <c r="G175" s="418"/>
      <c r="H175" s="418"/>
      <c r="I175" s="418"/>
      <c r="J175" s="418"/>
      <c r="K175" s="419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36</v>
      </c>
      <c r="G177" s="70" t="str">
        <f>G20</f>
        <v>LANDET KVANTUM T.O.M UKE 36</v>
      </c>
      <c r="H177" s="70" t="str">
        <f>I20</f>
        <v>RESTKVOTER</v>
      </c>
      <c r="I177" s="93" t="str">
        <f>J20</f>
        <v>LANDET KVANTUM T.O.M. UKE 36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1254.6282999999999</v>
      </c>
      <c r="G178" s="232">
        <f t="shared" si="10"/>
        <v>37666.726099999993</v>
      </c>
      <c r="H178" s="312">
        <f t="shared" si="10"/>
        <v>2213.2738999999992</v>
      </c>
      <c r="I178" s="317">
        <f>I179+I180+I181+I182</f>
        <v>21684.748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112</v>
      </c>
      <c r="D179" s="294">
        <v>24096</v>
      </c>
      <c r="E179" s="310">
        <v>25535</v>
      </c>
      <c r="F179" s="294">
        <v>1120.3035</v>
      </c>
      <c r="G179" s="294">
        <v>30358.2304</v>
      </c>
      <c r="H179" s="310">
        <f>E179-G179</f>
        <v>-4823.2304000000004</v>
      </c>
      <c r="I179" s="315">
        <v>14145.0856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2382.7757000000001</v>
      </c>
      <c r="H180" s="310">
        <f t="shared" ref="H180:H182" si="11">E180-G180</f>
        <v>4263.2242999999999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35.686799999999998</v>
      </c>
      <c r="G181" s="294">
        <v>1527.8495</v>
      </c>
      <c r="H181" s="310">
        <f t="shared" si="11"/>
        <v>266.15049999999997</v>
      </c>
      <c r="I181" s="315">
        <v>2428.3937000000001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98.638000000000005</v>
      </c>
      <c r="G182" s="409">
        <v>3397.8705</v>
      </c>
      <c r="H182" s="410">
        <f t="shared" si="11"/>
        <v>2507.1295</v>
      </c>
      <c r="I182" s="411">
        <v>3470.3656000000001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0.08</v>
      </c>
      <c r="G183" s="295">
        <v>2604.8645999999999</v>
      </c>
      <c r="H183" s="314">
        <f>E183-G183</f>
        <v>2895.1354000000001</v>
      </c>
      <c r="I183" s="319">
        <v>2279.7179999999998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133.11969999999999</v>
      </c>
      <c r="G184" s="232">
        <f>G185+G186</f>
        <v>4117.1054999999997</v>
      </c>
      <c r="H184" s="312">
        <f>E184-G184</f>
        <v>3882.8945000000003</v>
      </c>
      <c r="I184" s="317">
        <f>I185+I186</f>
        <v>2372.4947999999999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63.657299999999999</v>
      </c>
      <c r="G185" s="294">
        <v>1571.7401</v>
      </c>
      <c r="H185" s="310"/>
      <c r="I185" s="315">
        <v>1043.6086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69.462400000000002</v>
      </c>
      <c r="G186" s="234">
        <v>2545.3654000000001</v>
      </c>
      <c r="H186" s="313"/>
      <c r="I186" s="318">
        <v>1328.8861999999999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14.4122</v>
      </c>
      <c r="H187" s="314">
        <f>E187-G187</f>
        <v>-4.4122000000000003</v>
      </c>
      <c r="I187" s="319">
        <v>0.3024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2</v>
      </c>
      <c r="G188" s="233">
        <v>30</v>
      </c>
      <c r="H188" s="311">
        <f>D188-G188</f>
        <v>-30</v>
      </c>
      <c r="I188" s="316">
        <v>73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1389.8279999999997</v>
      </c>
      <c r="G189" s="188">
        <f>G178+G183+G184+G187+G188</f>
        <v>44433.10839999999</v>
      </c>
      <c r="H189" s="203">
        <f>H178+H183+H184+H187+H188</f>
        <v>8956.891599999999</v>
      </c>
      <c r="I189" s="200">
        <f>I178+I183+I184+I187+I188</f>
        <v>26410.263200000001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113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20" t="s">
        <v>1</v>
      </c>
      <c r="C194" s="421"/>
      <c r="D194" s="421"/>
      <c r="E194" s="421"/>
      <c r="F194" s="421"/>
      <c r="G194" s="421"/>
      <c r="H194" s="421"/>
      <c r="I194" s="421"/>
      <c r="J194" s="421"/>
      <c r="K194" s="422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5" t="s">
        <v>2</v>
      </c>
      <c r="D196" s="416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7" t="s">
        <v>8</v>
      </c>
      <c r="C204" s="418"/>
      <c r="D204" s="418"/>
      <c r="E204" s="418"/>
      <c r="F204" s="418"/>
      <c r="G204" s="418"/>
      <c r="H204" s="418"/>
      <c r="I204" s="418"/>
      <c r="J204" s="418"/>
      <c r="K204" s="419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36</v>
      </c>
      <c r="F206" s="70" t="str">
        <f>G20</f>
        <v>LANDET KVANTUM T.O.M UKE 36</v>
      </c>
      <c r="G206" s="70" t="str">
        <f>I20</f>
        <v>RESTKVOTER</v>
      </c>
      <c r="H206" s="93" t="str">
        <f>J20</f>
        <v>LANDET KVANTUM T.O.M. UKE 36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14.279</v>
      </c>
      <c r="F207" s="185">
        <v>816.29269999999997</v>
      </c>
      <c r="G207" s="185"/>
      <c r="H207" s="223">
        <v>1101.8787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126.2778</v>
      </c>
      <c r="F208" s="185">
        <v>2945.3761</v>
      </c>
      <c r="G208" s="185"/>
      <c r="H208" s="223">
        <v>3074.5338000000002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7.5460000000000003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11.281599999999999</v>
      </c>
      <c r="G210" s="186"/>
      <c r="H210" s="224">
        <v>25.795100000000001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140.55680000000001</v>
      </c>
      <c r="F211" s="187">
        <f>SUM(F207:F210)</f>
        <v>3780.4963999999995</v>
      </c>
      <c r="G211" s="187">
        <f>D211-F211</f>
        <v>2504.5036000000005</v>
      </c>
      <c r="H211" s="210">
        <f>H207+H208+H209+H210</f>
        <v>4202.2076000000006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36
&amp;"-,Normal"&amp;11(iht. motatte landings- og sluttsedler fra fiskesalgslagene; alle tallstørrelser i hele tonn)&amp;R13.09.2017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UKE_35_2017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2017-09-05T09:10:39Z</cp:lastPrinted>
  <dcterms:created xsi:type="dcterms:W3CDTF">2011-07-06T12:13:20Z</dcterms:created>
  <dcterms:modified xsi:type="dcterms:W3CDTF">2017-09-13T08:01:39Z</dcterms:modified>
</cp:coreProperties>
</file>