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8800" windowHeight="12435" tabRatio="413"/>
  </bookViews>
  <sheets>
    <sheet name="UKE_5_2017" sheetId="1" r:id="rId1"/>
  </sheets>
  <definedNames>
    <definedName name="Z_14D440E4_F18A_4F78_9989_38C1B133222D_.wvu.Cols" localSheetId="0" hidden="1">UKE_5_2017!#REF!</definedName>
    <definedName name="Z_14D440E4_F18A_4F78_9989_38C1B133222D_.wvu.PrintArea" localSheetId="0" hidden="1">UKE_5_2017!$B$1:$M$214</definedName>
    <definedName name="Z_14D440E4_F18A_4F78_9989_38C1B133222D_.wvu.Rows" localSheetId="0" hidden="1">UKE_5_2017!$326:$1048576,UKE_5_2017!$215:$325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24" i="1" l="1"/>
  <c r="I125" i="1"/>
  <c r="G130" i="1"/>
  <c r="F130" i="1"/>
  <c r="D211" i="1" l="1"/>
  <c r="E186" i="1" l="1"/>
  <c r="E178" i="1"/>
  <c r="E189" i="1" s="1"/>
  <c r="F161" i="1"/>
  <c r="E161" i="1"/>
  <c r="D161" i="1"/>
  <c r="G160" i="1"/>
  <c r="G159" i="1"/>
  <c r="G158" i="1"/>
  <c r="E130" i="1"/>
  <c r="H137" i="1"/>
  <c r="H136" i="1"/>
  <c r="H135" i="1"/>
  <c r="H134" i="1"/>
  <c r="H133" i="1"/>
  <c r="H132" i="1"/>
  <c r="H131" i="1"/>
  <c r="D130" i="1"/>
  <c r="H130" i="1" s="1"/>
  <c r="H129" i="1"/>
  <c r="H128" i="1"/>
  <c r="H127" i="1"/>
  <c r="H126" i="1"/>
  <c r="G125" i="1"/>
  <c r="G124" i="1" s="1"/>
  <c r="F125" i="1"/>
  <c r="F124" i="1" s="1"/>
  <c r="E125" i="1"/>
  <c r="D125" i="1"/>
  <c r="D124" i="1" s="1"/>
  <c r="E124" i="1"/>
  <c r="H123" i="1"/>
  <c r="H122" i="1"/>
  <c r="H121" i="1"/>
  <c r="H120" i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I138" i="1" l="1"/>
  <c r="G161" i="1"/>
  <c r="G138" i="1"/>
  <c r="H124" i="1"/>
  <c r="F138" i="1"/>
  <c r="H119" i="1"/>
  <c r="H125" i="1"/>
  <c r="G60" i="1"/>
  <c r="H138" i="1" l="1"/>
  <c r="H98" i="1"/>
  <c r="H97" i="1"/>
  <c r="H96" i="1"/>
  <c r="H95" i="1"/>
  <c r="H94" i="1"/>
  <c r="H93" i="1"/>
  <c r="H92" i="1"/>
  <c r="D91" i="1"/>
  <c r="H91" i="1" s="1"/>
  <c r="D90" i="1"/>
  <c r="H90" i="1" s="1"/>
  <c r="I89" i="1"/>
  <c r="I88" i="1" s="1"/>
  <c r="G89" i="1"/>
  <c r="F89" i="1"/>
  <c r="E89" i="1"/>
  <c r="E88" i="1" s="1"/>
  <c r="D89" i="1"/>
  <c r="D88" i="1" s="1"/>
  <c r="D99" i="1" s="1"/>
  <c r="G88" i="1"/>
  <c r="F88" i="1"/>
  <c r="H87" i="1"/>
  <c r="H86" i="1"/>
  <c r="H85" i="1" s="1"/>
  <c r="I85" i="1"/>
  <c r="G85" i="1"/>
  <c r="F85" i="1"/>
  <c r="E85" i="1"/>
  <c r="E99" i="1" s="1"/>
  <c r="D85" i="1"/>
  <c r="F84" i="1"/>
  <c r="G84" i="1"/>
  <c r="H84" i="1"/>
  <c r="I84" i="1"/>
  <c r="H78" i="1"/>
  <c r="F78" i="1"/>
  <c r="D78" i="1"/>
  <c r="H40" i="1"/>
  <c r="E40" i="1"/>
  <c r="I39" i="1"/>
  <c r="I38" i="1"/>
  <c r="I37" i="1"/>
  <c r="I36" i="1"/>
  <c r="I35" i="1"/>
  <c r="I34" i="1"/>
  <c r="I33" i="1"/>
  <c r="I32" i="1" s="1"/>
  <c r="J32" i="1"/>
  <c r="G32" i="1"/>
  <c r="F32" i="1"/>
  <c r="D32" i="1"/>
  <c r="D24" i="1" s="1"/>
  <c r="D40" i="1" s="1"/>
  <c r="I31" i="1"/>
  <c r="I30" i="1"/>
  <c r="I29" i="1"/>
  <c r="I28" i="1"/>
  <c r="D27" i="1"/>
  <c r="I27" i="1" s="1"/>
  <c r="D26" i="1"/>
  <c r="D25" i="1" s="1"/>
  <c r="J25" i="1"/>
  <c r="G25" i="1"/>
  <c r="G24" i="1" s="1"/>
  <c r="F25" i="1"/>
  <c r="I23" i="1"/>
  <c r="I22" i="1"/>
  <c r="J21" i="1"/>
  <c r="G21" i="1"/>
  <c r="F21" i="1"/>
  <c r="D21" i="1"/>
  <c r="H14" i="1"/>
  <c r="F14" i="1"/>
  <c r="D14" i="1"/>
  <c r="G99" i="1" l="1"/>
  <c r="F24" i="1"/>
  <c r="F40" i="1" s="1"/>
  <c r="G40" i="1"/>
  <c r="F99" i="1"/>
  <c r="H89" i="1"/>
  <c r="H88" i="1" s="1"/>
  <c r="H99" i="1" s="1"/>
  <c r="J24" i="1"/>
  <c r="J40" i="1" s="1"/>
  <c r="I21" i="1"/>
  <c r="I99" i="1"/>
  <c r="I26" i="1"/>
  <c r="I25" i="1" s="1"/>
  <c r="I24" i="1" s="1"/>
  <c r="I40" i="1" l="1"/>
  <c r="H170" i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H187" i="1"/>
  <c r="H184" i="1"/>
  <c r="H183" i="1"/>
  <c r="H182" i="1"/>
  <c r="H181" i="1"/>
  <c r="H180" i="1"/>
  <c r="H179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<sst xmlns="http://schemas.openxmlformats.org/spreadsheetml/2006/main" count="229" uniqueCount="119">
  <si>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</si>
  <si>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</si>
  <si>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</si>
  <si>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</si>
  <si>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</si>
  <si>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</si>
  <si>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</si>
  <si>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</si>
  <si>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</si>
  <si>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</si>
  <si>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</si>
  <si>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</si>
  <si>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</si>
  <si>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</si>
  <si>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</si>
  <si>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</si>
  <si>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</si>
  <si>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</si>
  <si>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</si>
  <si>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</si>
  <si>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</si>
  <si>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</si>
  <si>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</si>
  <si>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</si>
  <si>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</si>
  <si>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</si>
  <si>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</si>
  <si>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</si>
  <si>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</si>
  <si>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</si>
  <si>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</si>
  <si>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</si>
  <si>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</si>
  <si>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</si>
  <si>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</si>
  <si>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</si>
  <si>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</si>
  <si>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</si>
  <si>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</si>
  <si>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</si>
  <si>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</si>
  <si>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</si>
  <si>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</si>
  <si>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</si>
  <si>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</si>
  <si>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</si>
  <si>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</si>
  <si>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</si>
  <si>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</si>
  <si>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</si>
  <si>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</si>
  <si>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</si>
  <si>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</si>
  <si>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</si>
  <si>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</si>
  <si>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</si>
  <si>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</si>
  <si>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</si>
  <si>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</si>
  <si>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</si>
  <si>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</si>
  <si>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</si>
  <si>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</si>
  <si>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</si>
  <si>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</si>
  <si>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</si>
  <si>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</si>
  <si>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</si>
  <si>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</si>
  <si>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</si>
  <si>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</si>
  <si>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</si>
  <si>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</si>
  <si>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</si>
  <si>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</si>
  <si>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</si>
  <si>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</si>
  <si>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</si>
  <si>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</si>
  <si>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</si>
  <si>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</si>
  <si>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</si>
  <si>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</si>
  <si>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</si>
  <si>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</si>
  <si>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</si>
  <si>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</si>
  <si>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</si>
  <si>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</si>
  <si>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</si>
  <si>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</si>
  <si>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</si>
  <si>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</si>
  <si>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r>
      <t>JUSTERTE GRUPPEKVOTER</t>
    </r>
    <r>
      <rPr>
        <b/>
        <vertAlign val="superscript"/>
        <sz val="12"/>
        <rFont val="Calibri"/>
        <family val="2"/>
      </rPr>
      <t>4</t>
    </r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</si>
  <si>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</si>
  <si>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</si>
  <si>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</si>
  <si>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</si>
  <si>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</si>
  <si>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t>JUSTERTE GRUPPEKVOTER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</si>
  <si>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</si>
  <si>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</si>
  <si>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</si>
  <si>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</si>
  <si>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</si>
  <si>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</si>
  <si>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</si>
  <si>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</si>
  <si>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</si>
  <si>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5</t>
  </si>
  <si>
    <t>LANDET KVANTUM T.O.M UKE 5</t>
  </si>
  <si>
    <t>LANDET KVANTUM T.O.M. UKE 5 2016</t>
  </si>
  <si>
    <r>
      <t xml:space="preserve">3 </t>
    </r>
    <r>
      <rPr>
        <sz val="9"/>
        <color theme="1"/>
        <rFont val="Calibri"/>
        <family val="2"/>
      </rPr>
      <t>Registrert rekreasjonsfiske utgjør 41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</si>
  <si>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4 </t>
    </r>
    <r>
      <rPr>
        <sz val="9"/>
        <color theme="1"/>
        <rFont val="Calibri"/>
        <family val="2"/>
      </rPr>
      <t>Kvoter justert for overføringer av kvantum mellom kvoteår, det forventes at de justerte kvotene er beregnet ca. 9. februar</t>
    </r>
  </si>
  <si>
    <r>
      <t xml:space="preserve">2 </t>
    </r>
    <r>
      <rPr>
        <sz val="9"/>
        <color theme="1"/>
        <rFont val="Calibri"/>
        <family val="2"/>
      </rPr>
      <t>Registrert rekreasjonsfiske utgjør 2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</si>
  <si>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9. februar</t>
    </r>
  </si>
  <si>
    <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9. februar</t>
    </r>
  </si>
  <si>
    <r>
      <t>2</t>
    </r>
    <r>
      <rPr>
        <sz val="9"/>
        <color theme="1"/>
        <rFont val="Calibri"/>
        <family val="2"/>
      </rPr>
      <t xml:space="preserve"> Registrert rekreasjonsfiske utgjør 25 tonn, men det legges til grunn at hele avsetningen tas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</si>
  <si>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kvoteår, det forventes at de justerte kvotene er beregnet ca. 9. februar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</si>
</sst>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J68" sqref="J6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93</v>
      </c>
      <c r="F20" s="344" t="s">
        <v>109</v>
      </c>
      <c r="G20" s="344" t="s">
        <v>110</v>
      </c>
      <c r="H20" s="344" t="s">
        <v>84</v>
      </c>
      <c r="I20" s="344" t="s">
        <v>72</v>
      </c>
      <c r="J20" s="345" t="s">
        <v>111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/>
      <c r="F21" s="346">
        <f>F23+F22</f>
        <v>2622</v>
      </c>
      <c r="G21" s="346">
        <f>G22+G23</f>
        <v>14529</v>
      </c>
      <c r="H21" s="346"/>
      <c r="I21" s="346">
        <f>I23+I22</f>
        <v>115261</v>
      </c>
      <c r="J21" s="347">
        <f>J23+J22</f>
        <v>16818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/>
      <c r="F22" s="348">
        <v>2612</v>
      </c>
      <c r="G22" s="348">
        <v>14513</v>
      </c>
      <c r="H22" s="348"/>
      <c r="I22" s="348">
        <f>D22-G22</f>
        <v>114527</v>
      </c>
      <c r="J22" s="349">
        <v>16741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/>
      <c r="F23" s="350">
        <v>10</v>
      </c>
      <c r="G23" s="350">
        <v>16</v>
      </c>
      <c r="H23" s="350"/>
      <c r="I23" s="348">
        <f>D23-G23</f>
        <v>734</v>
      </c>
      <c r="J23" s="351">
        <v>77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/>
      <c r="F24" s="346">
        <f>F32+F31+F25</f>
        <v>7695</v>
      </c>
      <c r="G24" s="346">
        <f>G25+G31+G32</f>
        <v>18073</v>
      </c>
      <c r="H24" s="346"/>
      <c r="I24" s="346">
        <f>I25+I31+I32</f>
        <v>249461</v>
      </c>
      <c r="J24" s="347">
        <f>J25+J31+J32</f>
        <v>24501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/>
      <c r="F25" s="352">
        <f>F26+F27+F28+F29</f>
        <v>6874</v>
      </c>
      <c r="G25" s="352">
        <f>G26+G27+G28+G29</f>
        <v>13496</v>
      </c>
      <c r="H25" s="352"/>
      <c r="I25" s="352">
        <f>I26+I27+I28+I29+I30</f>
        <v>195238</v>
      </c>
      <c r="J25" s="353">
        <f>J26+J27+J28+J29+J30</f>
        <v>18276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/>
      <c r="F26" s="354">
        <v>1665</v>
      </c>
      <c r="G26" s="354">
        <v>3696</v>
      </c>
      <c r="H26" s="354"/>
      <c r="I26" s="354">
        <f>D26-G26</f>
        <v>49784</v>
      </c>
      <c r="J26" s="355">
        <v>5452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/>
      <c r="F27" s="354">
        <v>2681</v>
      </c>
      <c r="G27" s="354">
        <v>5034</v>
      </c>
      <c r="H27" s="354"/>
      <c r="I27" s="354">
        <f t="shared" ref="I27:I30" si="0">D27-G27</f>
        <v>47157</v>
      </c>
      <c r="J27" s="355">
        <v>6582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/>
      <c r="F28" s="354">
        <v>1879</v>
      </c>
      <c r="G28" s="354">
        <v>3539</v>
      </c>
      <c r="H28" s="354"/>
      <c r="I28" s="354">
        <f t="shared" si="0"/>
        <v>47915</v>
      </c>
      <c r="J28" s="355">
        <v>4273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/>
      <c r="F29" s="354">
        <v>649</v>
      </c>
      <c r="G29" s="354">
        <v>1227</v>
      </c>
      <c r="H29" s="354"/>
      <c r="I29" s="354">
        <f t="shared" si="0"/>
        <v>33182</v>
      </c>
      <c r="J29" s="355">
        <v>1969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/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/>
      <c r="F31" s="352">
        <v>390</v>
      </c>
      <c r="G31" s="352">
        <v>3533</v>
      </c>
      <c r="H31" s="352"/>
      <c r="I31" s="352">
        <f>D31-G31</f>
        <v>30223</v>
      </c>
      <c r="J31" s="353">
        <v>5053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/>
      <c r="F32" s="352">
        <f>F33</f>
        <v>431</v>
      </c>
      <c r="G32" s="352">
        <f>G33</f>
        <v>1044</v>
      </c>
      <c r="H32" s="352"/>
      <c r="I32" s="352">
        <f>I33+I34</f>
        <v>24000</v>
      </c>
      <c r="J32" s="353">
        <f>J33</f>
        <v>1172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/>
      <c r="F33" s="354">
        <v>431</v>
      </c>
      <c r="G33" s="354">
        <v>1044</v>
      </c>
      <c r="H33" s="354"/>
      <c r="I33" s="354">
        <f>D33-G33</f>
        <v>21900</v>
      </c>
      <c r="J33" s="355">
        <v>1172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/>
      <c r="F34" s="357"/>
      <c r="G34" s="357"/>
      <c r="H34" s="357"/>
      <c r="I34" s="357">
        <f>D34-G34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94</v>
      </c>
      <c r="D35" s="341">
        <v>4000</v>
      </c>
      <c r="E35" s="359"/>
      <c r="F35" s="359">
        <v>15</v>
      </c>
      <c r="G35" s="359">
        <v>15</v>
      </c>
      <c r="H35" s="359"/>
      <c r="I35" s="359">
        <f>D35-G35</f>
        <v>3985</v>
      </c>
      <c r="J35" s="360"/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/>
      <c r="F36" s="333"/>
      <c r="G36" s="333">
        <v>37.85</v>
      </c>
      <c r="H36" s="333"/>
      <c r="I36" s="359">
        <f t="shared" ref="I36:I39" si="1">D36-G36</f>
        <v>649.15</v>
      </c>
      <c r="J36" s="340">
        <v>35</v>
      </c>
      <c r="K36" s="129"/>
      <c r="L36" s="158"/>
      <c r="M36" s="158"/>
    </row>
    <row r="37" spans="1:13" ht="17.25" customHeight="1" thickBot="1" x14ac:dyDescent="0.3">
      <c r="B37" s="120"/>
      <c r="C37" s="175" t="s">
        <v>95</v>
      </c>
      <c r="D37" s="332">
        <v>3000</v>
      </c>
      <c r="E37" s="333"/>
      <c r="F37" s="333"/>
      <c r="G37" s="333"/>
      <c r="H37" s="333"/>
      <c r="I37" s="359">
        <f t="shared" si="1"/>
        <v>3000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/>
      <c r="F38" s="333">
        <v>17</v>
      </c>
      <c r="G38" s="333">
        <v>7000</v>
      </c>
      <c r="H38" s="333"/>
      <c r="I38" s="359">
        <f t="shared" si="1"/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>
        <v>8</v>
      </c>
      <c r="G39" s="333">
        <v>18</v>
      </c>
      <c r="H39" s="333"/>
      <c r="I39" s="359">
        <f t="shared" si="1"/>
        <v>-18</v>
      </c>
      <c r="J39" s="340">
        <v>45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0</v>
      </c>
      <c r="F40" s="199">
        <f>F21+F24+F35+F36+F37+F38+F39</f>
        <v>10357</v>
      </c>
      <c r="G40" s="199">
        <f>G21+G24+G35+G36+G37+G38+G39</f>
        <v>39672.85</v>
      </c>
      <c r="H40" s="199">
        <f>H26+H27+H28+H29+H33</f>
        <v>0</v>
      </c>
      <c r="I40" s="199">
        <f>I21+I24+I35+I36+I37+I38+I39</f>
        <v>372338.15</v>
      </c>
      <c r="J40" s="211">
        <f>J21+J24+J35+J36+J37+J38+J39</f>
        <v>48399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96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107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112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C44" s="16" t="s">
        <v>113</v>
      </c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48" thickBot="1" x14ac:dyDescent="0.3">
      <c r="B56" s="143"/>
      <c r="C56" s="180" t="s">
        <v>19</v>
      </c>
      <c r="D56" s="198" t="s">
        <v>20</v>
      </c>
      <c r="E56" s="196" t="str">
        <f>F20</f>
        <v>LANDET KVANTUM UKE 5</v>
      </c>
      <c r="F56" s="196" t="str">
        <f>G20</f>
        <v>LANDET KVANTUM T.O.M UKE 5</v>
      </c>
      <c r="G56" s="196" t="str">
        <f>I20</f>
        <v>RESTKVOTER</v>
      </c>
      <c r="H56" s="197" t="str">
        <f>J20</f>
        <v>LANDET KVANTUM T.O.M. UKE 5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9"/>
      <c r="E57" s="365">
        <v>2</v>
      </c>
      <c r="F57" s="365">
        <v>24</v>
      </c>
      <c r="G57" s="434"/>
      <c r="H57" s="242">
        <v>20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0"/>
      <c r="E58" s="366">
        <v>1</v>
      </c>
      <c r="F58" s="366">
        <v>12</v>
      </c>
      <c r="G58" s="435"/>
      <c r="H58" s="324">
        <v>77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1"/>
      <c r="E59" s="367"/>
      <c r="F59" s="367">
        <v>2.4439000000000002</v>
      </c>
      <c r="G59" s="436"/>
      <c r="H59" s="325">
        <v>2.0156999999999998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0</v>
      </c>
      <c r="F60" s="369">
        <f>F61+F62+F63</f>
        <v>3.3182</v>
      </c>
      <c r="G60" s="369">
        <f>D60-F60</f>
        <v>7096.6818000000003</v>
      </c>
      <c r="H60" s="370">
        <f>H61+H62+H63</f>
        <v>9.3382000000000005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/>
      <c r="F61" s="235">
        <v>1.3657999999999999</v>
      </c>
      <c r="G61" s="235"/>
      <c r="H61" s="237">
        <v>0.3382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/>
      <c r="F62" s="235">
        <v>1.2150000000000001</v>
      </c>
      <c r="G62" s="235"/>
      <c r="H62" s="237">
        <v>2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/>
      <c r="F63" s="241">
        <v>0.73740000000000006</v>
      </c>
      <c r="G63" s="241"/>
      <c r="H63" s="237">
        <v>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1</v>
      </c>
      <c r="F65" s="243">
        <v>1</v>
      </c>
      <c r="G65" s="243"/>
      <c r="H65" s="307">
        <v>1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4</v>
      </c>
      <c r="F66" s="312">
        <f>F57+F58+F59+F60+F64+F65</f>
        <v>42.762099999999997</v>
      </c>
      <c r="G66" s="203">
        <f>D66-F66</f>
        <v>12182.2379</v>
      </c>
      <c r="H66" s="211">
        <f>H57+H58+H59+H60+H64+H65</f>
        <v>109.3539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97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3" t="s">
        <v>98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2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5</v>
      </c>
      <c r="G84" s="196" t="str">
        <f>G20</f>
        <v>LANDET KVANTUM T.O.M UKE 5</v>
      </c>
      <c r="H84" s="196" t="str">
        <f>I20</f>
        <v>RESTKVOTER</v>
      </c>
      <c r="I84" s="197" t="str">
        <f>J20</f>
        <v>LANDET KVANTUM T.O.M. UKE 5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0</v>
      </c>
      <c r="F85" s="346">
        <f>F87+F86</f>
        <v>916</v>
      </c>
      <c r="G85" s="346">
        <f>G86+G87</f>
        <v>2995</v>
      </c>
      <c r="H85" s="346">
        <f>H86+H87</f>
        <v>40729</v>
      </c>
      <c r="I85" s="347">
        <f>I86+I87</f>
        <v>3925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/>
      <c r="F86" s="348">
        <v>896</v>
      </c>
      <c r="G86" s="348">
        <v>2965</v>
      </c>
      <c r="H86" s="348">
        <f>D86-G86</f>
        <v>40009</v>
      </c>
      <c r="I86" s="349">
        <v>3889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/>
      <c r="F87" s="350">
        <v>20</v>
      </c>
      <c r="G87" s="350">
        <v>30</v>
      </c>
      <c r="H87" s="350">
        <f>D87-G87</f>
        <v>720</v>
      </c>
      <c r="I87" s="351">
        <v>36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0</v>
      </c>
      <c r="F88" s="346">
        <f t="shared" si="2"/>
        <v>1383</v>
      </c>
      <c r="G88" s="346">
        <f t="shared" si="2"/>
        <v>6087</v>
      </c>
      <c r="H88" s="346">
        <f t="shared" si="2"/>
        <v>66445</v>
      </c>
      <c r="I88" s="347">
        <f t="shared" si="2"/>
        <v>7385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0</v>
      </c>
      <c r="F89" s="352">
        <f t="shared" si="3"/>
        <v>1005</v>
      </c>
      <c r="G89" s="352">
        <f t="shared" si="3"/>
        <v>2895</v>
      </c>
      <c r="H89" s="352">
        <f t="shared" si="3"/>
        <v>51089</v>
      </c>
      <c r="I89" s="353">
        <f t="shared" si="3"/>
        <v>5007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/>
      <c r="F90" s="354">
        <v>369</v>
      </c>
      <c r="G90" s="354">
        <v>937</v>
      </c>
      <c r="H90" s="354">
        <f>D90-G90</f>
        <v>14480</v>
      </c>
      <c r="I90" s="355">
        <v>1525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/>
      <c r="F91" s="354">
        <v>395</v>
      </c>
      <c r="G91" s="354">
        <v>1175</v>
      </c>
      <c r="H91" s="354">
        <f t="shared" ref="H91:H95" si="4">D91-G91</f>
        <v>13214</v>
      </c>
      <c r="I91" s="355">
        <v>1810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/>
      <c r="F92" s="354">
        <v>203</v>
      </c>
      <c r="G92" s="354">
        <v>683</v>
      </c>
      <c r="H92" s="354">
        <f t="shared" si="4"/>
        <v>14890</v>
      </c>
      <c r="I92" s="355">
        <v>1165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/>
      <c r="F93" s="354">
        <v>38</v>
      </c>
      <c r="G93" s="354">
        <v>100</v>
      </c>
      <c r="H93" s="354">
        <f t="shared" si="4"/>
        <v>8505</v>
      </c>
      <c r="I93" s="355">
        <v>507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/>
      <c r="F94" s="352">
        <v>270</v>
      </c>
      <c r="G94" s="352">
        <v>2949</v>
      </c>
      <c r="H94" s="352">
        <f>D94-G94</f>
        <v>9892</v>
      </c>
      <c r="I94" s="353">
        <v>2023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/>
      <c r="F95" s="363">
        <v>108</v>
      </c>
      <c r="G95" s="363">
        <v>243</v>
      </c>
      <c r="H95" s="363">
        <f t="shared" si="4"/>
        <v>5464</v>
      </c>
      <c r="I95" s="364">
        <v>355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/>
      <c r="F96" s="359"/>
      <c r="G96" s="359">
        <v>9.1304999999999996</v>
      </c>
      <c r="H96" s="359">
        <f>D96-G96</f>
        <v>299.86950000000002</v>
      </c>
      <c r="I96" s="360">
        <v>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/>
      <c r="F97" s="333">
        <v>1</v>
      </c>
      <c r="G97" s="333">
        <v>300</v>
      </c>
      <c r="H97" s="333">
        <f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>
        <v>1</v>
      </c>
      <c r="H98" s="333">
        <f>D98-G98</f>
        <v>-1</v>
      </c>
      <c r="I98" s="340">
        <v>20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5">D85+D88+D96+D97+D98</f>
        <v>116865</v>
      </c>
      <c r="E99" s="339">
        <f t="shared" si="5"/>
        <v>0</v>
      </c>
      <c r="F99" s="226">
        <f t="shared" si="5"/>
        <v>2300</v>
      </c>
      <c r="G99" s="226">
        <f t="shared" si="5"/>
        <v>9392.1304999999993</v>
      </c>
      <c r="H99" s="226">
        <f t="shared" si="5"/>
        <v>107472.8695</v>
      </c>
      <c r="I99" s="200">
        <f t="shared" si="5"/>
        <v>11639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100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114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 t="s">
        <v>115</v>
      </c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108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99</v>
      </c>
      <c r="F118" s="189" t="str">
        <f>F20</f>
        <v>LANDET KVANTUM UKE 5</v>
      </c>
      <c r="G118" s="196" t="str">
        <f>G20</f>
        <v>LANDET KVANTUM T.O.M UKE 5</v>
      </c>
      <c r="H118" s="196" t="str">
        <f>I20</f>
        <v>RESTKVOTER</v>
      </c>
      <c r="I118" s="197" t="str">
        <f>J20</f>
        <v>LANDET KVANTUM T.O.M. UKE 5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0</v>
      </c>
      <c r="F119" s="365">
        <f>F120+F121+F122</f>
        <v>536</v>
      </c>
      <c r="G119" s="365">
        <f>G120+G121+G122</f>
        <v>1431</v>
      </c>
      <c r="H119" s="365">
        <f>D119-G119</f>
        <v>47126</v>
      </c>
      <c r="I119" s="375">
        <f>I120+I121+I122</f>
        <v>1551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/>
      <c r="F120" s="377">
        <v>211</v>
      </c>
      <c r="G120" s="377">
        <v>914</v>
      </c>
      <c r="H120" s="377">
        <f t="shared" ref="H120:H137" si="6">D120-G120</f>
        <v>37932</v>
      </c>
      <c r="I120" s="378">
        <v>899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/>
      <c r="F121" s="377">
        <v>325</v>
      </c>
      <c r="G121" s="377">
        <v>517</v>
      </c>
      <c r="H121" s="377">
        <f t="shared" si="6"/>
        <v>8694</v>
      </c>
      <c r="I121" s="378">
        <v>652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/>
      <c r="F122" s="380"/>
      <c r="G122" s="380"/>
      <c r="H122" s="380">
        <f t="shared" si="6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/>
      <c r="F123" s="309">
        <v>173</v>
      </c>
      <c r="G123" s="309">
        <v>424</v>
      </c>
      <c r="H123" s="308">
        <f t="shared" si="6"/>
        <v>32385</v>
      </c>
      <c r="I123" s="310">
        <v>416.89499999999998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0</v>
      </c>
      <c r="F124" s="384">
        <f>F125+F130+F133</f>
        <v>1367</v>
      </c>
      <c r="G124" s="384">
        <f>G133+G130+G125</f>
        <v>5335</v>
      </c>
      <c r="H124" s="384">
        <f t="shared" si="6"/>
        <v>45367</v>
      </c>
      <c r="I124" s="385">
        <f>I125+I130+I133</f>
        <v>11322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0</v>
      </c>
      <c r="F125" s="387">
        <f>F126+F127+F128+F129</f>
        <v>1122</v>
      </c>
      <c r="G125" s="387">
        <f>G126+G127+G129+G128</f>
        <v>4615</v>
      </c>
      <c r="H125" s="387">
        <f t="shared" si="6"/>
        <v>33619</v>
      </c>
      <c r="I125" s="388">
        <f>I126+I127+I128+I129</f>
        <v>10043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/>
      <c r="F126" s="390">
        <v>214</v>
      </c>
      <c r="G126" s="390">
        <v>928</v>
      </c>
      <c r="H126" s="390">
        <f t="shared" si="6"/>
        <v>10015</v>
      </c>
      <c r="I126" s="391">
        <v>1572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/>
      <c r="F127" s="390">
        <v>361</v>
      </c>
      <c r="G127" s="390">
        <v>1519</v>
      </c>
      <c r="H127" s="390">
        <f t="shared" si="6"/>
        <v>8679</v>
      </c>
      <c r="I127" s="391">
        <v>2838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/>
      <c r="F128" s="390">
        <v>416</v>
      </c>
      <c r="G128" s="390">
        <v>1685</v>
      </c>
      <c r="H128" s="390">
        <f t="shared" si="6"/>
        <v>8002</v>
      </c>
      <c r="I128" s="391">
        <v>3835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/>
      <c r="F129" s="390">
        <v>131</v>
      </c>
      <c r="G129" s="390">
        <v>483</v>
      </c>
      <c r="H129" s="390">
        <f t="shared" si="6"/>
        <v>6923</v>
      </c>
      <c r="I129" s="391">
        <v>1798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0</v>
      </c>
      <c r="F130" s="393">
        <f>F131+F132</f>
        <v>33</v>
      </c>
      <c r="G130" s="393">
        <f>G131</f>
        <v>140</v>
      </c>
      <c r="H130" s="393">
        <f t="shared" si="6"/>
        <v>5346</v>
      </c>
      <c r="I130" s="394">
        <v>273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/>
      <c r="F131" s="395">
        <v>33</v>
      </c>
      <c r="G131" s="395">
        <v>140</v>
      </c>
      <c r="H131" s="395">
        <f t="shared" si="6"/>
        <v>4846</v>
      </c>
      <c r="I131" s="396">
        <v>271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/>
      <c r="F132" s="395"/>
      <c r="G132" s="395"/>
      <c r="H132" s="395">
        <f t="shared" si="6"/>
        <v>500</v>
      </c>
      <c r="I132" s="396">
        <v>2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/>
      <c r="F133" s="398">
        <v>212</v>
      </c>
      <c r="G133" s="398">
        <v>580</v>
      </c>
      <c r="H133" s="398">
        <f t="shared" si="6"/>
        <v>6402</v>
      </c>
      <c r="I133" s="399">
        <v>1006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/>
      <c r="F134" s="373">
        <v>1</v>
      </c>
      <c r="G134" s="373">
        <v>2</v>
      </c>
      <c r="H134" s="373">
        <f t="shared" si="6"/>
        <v>130</v>
      </c>
      <c r="I134" s="400">
        <v>2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/>
      <c r="F135" s="309">
        <v>6.6036000000000001</v>
      </c>
      <c r="G135" s="309">
        <v>2000</v>
      </c>
      <c r="H135" s="309">
        <f t="shared" si="6"/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/>
      <c r="F136" s="236">
        <v>70</v>
      </c>
      <c r="G136" s="236">
        <v>70</v>
      </c>
      <c r="H136" s="236">
        <f t="shared" si="6"/>
        <v>180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>
        <v>1</v>
      </c>
      <c r="G137" s="243">
        <v>4</v>
      </c>
      <c r="H137" s="243">
        <f t="shared" si="6"/>
        <v>-4</v>
      </c>
      <c r="I137" s="307">
        <v>35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/>
      <c r="F138" s="203">
        <f>F119+F123+F124+F134+F135+F136+F137</f>
        <v>2154.6035999999999</v>
      </c>
      <c r="G138" s="203">
        <f>G119+G123+G124+G134+G135+G136+G137</f>
        <v>9266</v>
      </c>
      <c r="H138" s="203">
        <f>H119+H123+H124+H134+H135+H136+H137</f>
        <v>125184</v>
      </c>
      <c r="I138" s="211">
        <f>I119+I123+I124+I134+I135+I136+I137</f>
        <v>15326.895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101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117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102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103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104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8" thickBot="1" x14ac:dyDescent="0.3">
      <c r="B157" s="120"/>
      <c r="C157" s="107" t="s">
        <v>19</v>
      </c>
      <c r="D157" s="114" t="s">
        <v>20</v>
      </c>
      <c r="E157" s="70" t="str">
        <f>F20</f>
        <v>LANDET KVANTUM UKE 5</v>
      </c>
      <c r="F157" s="70" t="str">
        <f>G20</f>
        <v>LANDET KVANTUM T.O.M UKE 5</v>
      </c>
      <c r="G157" s="70" t="str">
        <f>I20</f>
        <v>RESTKVOTER</v>
      </c>
      <c r="H157" s="93" t="str">
        <f>J20</f>
        <v>LANDET KVANTUM T.O.M. UKE 5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33</v>
      </c>
      <c r="F158" s="185">
        <v>95</v>
      </c>
      <c r="G158" s="185">
        <f>D158-F158</f>
        <v>17382</v>
      </c>
      <c r="H158" s="223">
        <v>53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/>
      <c r="G159" s="185">
        <f>D159-F159</f>
        <v>100</v>
      </c>
      <c r="H159" s="223">
        <v>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33</v>
      </c>
      <c r="F161" s="187">
        <f>SUM(F158:F160)</f>
        <v>95</v>
      </c>
      <c r="G161" s="187">
        <f>D161-F161</f>
        <v>17505</v>
      </c>
      <c r="H161" s="210">
        <f>SUM(H158:H160)</f>
        <v>54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105</v>
      </c>
      <c r="F177" s="227" t="str">
        <f>F20</f>
        <v>LANDET KVANTUM UKE 5</v>
      </c>
      <c r="G177" s="70" t="str">
        <f>G20</f>
        <v>LANDET KVANTUM T.O.M UKE 5</v>
      </c>
      <c r="H177" s="70" t="str">
        <f>I20</f>
        <v>RESTKVOTER</v>
      </c>
      <c r="I177" s="93" t="str">
        <f>J20</f>
        <v>LANDET KVANTUM T.O.M. UKE 5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7">D179+D180+D181+D182</f>
        <v>38009</v>
      </c>
      <c r="E178" s="316">
        <f t="shared" si="7"/>
        <v>0</v>
      </c>
      <c r="F178" s="316">
        <f t="shared" si="7"/>
        <v>337</v>
      </c>
      <c r="G178" s="316">
        <f t="shared" si="7"/>
        <v>1687</v>
      </c>
      <c r="H178" s="316">
        <f t="shared" si="7"/>
        <v>36322</v>
      </c>
      <c r="I178" s="321">
        <f t="shared" si="7"/>
        <v>1033.2546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/>
      <c r="F179" s="314">
        <v>217</v>
      </c>
      <c r="G179" s="314">
        <v>1281</v>
      </c>
      <c r="H179" s="314">
        <f t="shared" ref="H179:H184" si="8">D179-G179</f>
        <v>22815</v>
      </c>
      <c r="I179" s="319">
        <v>676.25459999999998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/>
      <c r="F180" s="314">
        <v>90</v>
      </c>
      <c r="G180" s="314">
        <v>227</v>
      </c>
      <c r="H180" s="314">
        <f t="shared" si="8"/>
        <v>6045</v>
      </c>
      <c r="I180" s="319"/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/>
      <c r="F181" s="314">
        <v>29</v>
      </c>
      <c r="G181" s="314">
        <v>175</v>
      </c>
      <c r="H181" s="314">
        <f t="shared" si="8"/>
        <v>1583</v>
      </c>
      <c r="I181" s="319">
        <v>344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/>
      <c r="F182" s="314">
        <v>1</v>
      </c>
      <c r="G182" s="314">
        <v>4</v>
      </c>
      <c r="H182" s="314">
        <f t="shared" si="8"/>
        <v>5879</v>
      </c>
      <c r="I182" s="319">
        <v>13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/>
      <c r="F183" s="315"/>
      <c r="G183" s="315">
        <v>19</v>
      </c>
      <c r="H183" s="315">
        <f t="shared" si="8"/>
        <v>5481</v>
      </c>
      <c r="I183" s="320">
        <v>1.2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/>
      <c r="F184" s="316">
        <v>214</v>
      </c>
      <c r="G184" s="316">
        <v>573</v>
      </c>
      <c r="H184" s="316">
        <f t="shared" si="8"/>
        <v>7427</v>
      </c>
      <c r="I184" s="321">
        <v>207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/>
      <c r="H185" s="314"/>
      <c r="I185" s="319"/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>
        <f>E184-E185</f>
        <v>0</v>
      </c>
      <c r="F186" s="317">
        <v>214</v>
      </c>
      <c r="G186" s="317">
        <v>573</v>
      </c>
      <c r="H186" s="317"/>
      <c r="I186" s="322">
        <v>207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0</v>
      </c>
      <c r="F187" s="318"/>
      <c r="G187" s="318"/>
      <c r="H187" s="318">
        <f>D187-G187</f>
        <v>10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/>
      <c r="G188" s="315">
        <v>2</v>
      </c>
      <c r="H188" s="315">
        <f>D188-G188</f>
        <v>-2</v>
      </c>
      <c r="I188" s="320">
        <v>13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0</v>
      </c>
      <c r="F189" s="199">
        <f>F178+F183+F184+F187+F188</f>
        <v>551</v>
      </c>
      <c r="G189" s="203">
        <f>G178+G183+G184+G187+G188</f>
        <v>2281</v>
      </c>
      <c r="H189" s="203">
        <f>H178+H183+H184+H187+H188</f>
        <v>49238</v>
      </c>
      <c r="I189" s="200">
        <f>I178+I183+I184+I187+I188</f>
        <v>1254.4546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 t="s">
        <v>118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106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5</v>
      </c>
      <c r="F206" s="70" t="str">
        <f>G20</f>
        <v>LANDET KVANTUM T.O.M UKE 5</v>
      </c>
      <c r="G206" s="70" t="str">
        <f>I20</f>
        <v>RESTKVOTER</v>
      </c>
      <c r="H206" s="93" t="str">
        <f>J20</f>
        <v>LANDET KVANTUM T.O.M. UKE 5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8</v>
      </c>
      <c r="F207" s="185">
        <v>58</v>
      </c>
      <c r="G207" s="185"/>
      <c r="H207" s="223">
        <v>135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90</v>
      </c>
      <c r="F208" s="185">
        <v>466</v>
      </c>
      <c r="G208" s="185"/>
      <c r="H208" s="223">
        <v>154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/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2</v>
      </c>
      <c r="G210" s="186"/>
      <c r="H210" s="224">
        <v>2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98</v>
      </c>
      <c r="F211" s="187">
        <f>SUM(F207:F210)</f>
        <v>526</v>
      </c>
      <c r="G211" s="187">
        <f>D211-F211</f>
        <v>5759</v>
      </c>
      <c r="H211" s="210">
        <f>H207+H208+H209+H210</f>
        <v>291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tonn)&amp;R07.02.2017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2017-02-07T09:41:09Z</cp:lastPrinted>
  <dcterms:created xsi:type="dcterms:W3CDTF">2011-07-06T12:13:20Z</dcterms:created>
  <dcterms:modified xsi:type="dcterms:W3CDTF">2017-02-07T09:52:51Z</dcterms:modified>
</cp:coreProperties>
</file>