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50\"/>
    </mc:Choice>
  </mc:AlternateContent>
  <bookViews>
    <workbookView xWindow="0" yWindow="0" windowWidth="23040" windowHeight="10845" tabRatio="413"/>
  </bookViews>
  <sheets>
    <sheet name="UKE_50_2018" sheetId="1" r:id="rId1"/>
  </sheets>
  <definedNames>
    <definedName name="Z_14D440E4_F18A_4F78_9989_38C1B133222D_.wvu.Cols" localSheetId="0" hidden="1">UKE_50_2018!#REF!</definedName>
    <definedName name="Z_14D440E4_F18A_4F78_9989_38C1B133222D_.wvu.PrintArea" localSheetId="0" hidden="1">UKE_50_2018!$B$1:$M$248</definedName>
    <definedName name="Z_14D440E4_F18A_4F78_9989_38C1B133222D_.wvu.Rows" localSheetId="0" hidden="1">UKE_50_2018!$360:$1048576,UKE_50_2018!$249:$359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44" i="1" l="1"/>
  <c r="G33" i="1"/>
  <c r="F33" i="1"/>
  <c r="H244" i="1" l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G126" i="1" s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<sst xmlns="http://schemas.openxmlformats.org/spreadsheetml/2006/main" count="257" uniqueCount="130">
  <si>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</si>
  <si>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</si>
  <si>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</si>
  <si>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</si>
  <si>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</si>
  <si>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</si>
  <si>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</si>
  <si>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</si>
  <si>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</si>
  <si>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</si>
  <si>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</si>
  <si>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</si>
  <si>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</si>
  <si>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</si>
  <si>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</si>
  <si>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</si>
  <si>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</si>
  <si>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</si>
  <si>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</si>
  <si>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</si>
  <si>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</si>
  <si>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</si>
  <si>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</si>
  <si>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</si>
  <si>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</si>
  <si>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</si>
  <si>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</si>
  <si>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</si>
  <si>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</si>
  <si>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</si>
  <si>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</si>
  <si>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</si>
  <si>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</si>
  <si>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</si>
  <si>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</si>
  <si>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</si>
  <si>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</si>
  <si>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</si>
  <si>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</si>
  <si>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</si>
  <si>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</si>
  <si>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</si>
  <si>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</si>
  <si>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</si>
  <si>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</si>
  <si>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</si>
  <si>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</si>
  <si>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</si>
  <si>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</si>
  <si>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</si>
  <si>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</si>
  <si>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</si>
  <si>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</si>
  <si>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</si>
  <si>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</si>
  <si>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</si>
  <si>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</si>
  <si>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</si>
  <si>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</si>
  <si>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</si>
  <si>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</si>
  <si>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</si>
  <si>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</si>
  <si>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</si>
  <si>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</si>
  <si>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</si>
  <si>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</si>
  <si>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</si>
  <si>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</si>
  <si>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</si>
  <si>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</si>
  <si>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</si>
  <si>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</si>
  <si>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</si>
  <si>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</si>
  <si>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</si>
  <si>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</si>
  <si>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</si>
  <si>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</si>
  <si>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</si>
  <si>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</si>
  <si>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</si>
  <si>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</si>
  <si>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</si>
  <si>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</si>
  <si>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</si>
  <si>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</si>
  <si>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</si>
  <si>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</si>
  <si>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</si>
  <si>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</si>
  <si>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</si>
  <si>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</si>
  <si>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</si>
  <si>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</si>
  <si>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</si>
  <si>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</si>
  <si>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</si>
  <si>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</si>
  <si>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</si>
  <si>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</si>
  <si>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</si>
  <si>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</si>
  <si>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</si>
  <si>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</si>
  <si>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</si>
  <si>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</si>
  <si>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</si>
  <si>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</si>
  <si>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</si>
  <si>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</si>
  <si>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</si>
  <si>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</si>
  <si>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</si>
  <si>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</si>
  <si>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</si>
  <si>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</si>
  <si>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</si>
  <si>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</si>
  <si>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</si>
  <si>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</si>
  <si>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</si>
  <si>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</si>
  <si>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</si>
  <si>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t>LANDET KVANTUM UKE 50</t>
  </si>
  <si>
    <t>LANDET KVANTUM T.O.M UKE 50</t>
  </si>
  <si>
    <t>LANDET KVANTUM T.O.M. UKE 50 2017</t>
  </si>
  <si>
    <r>
      <t xml:space="preserve">3 </t>
    </r>
    <r>
      <rPr>
        <sz val="9"/>
        <color theme="1"/>
        <rFont val="Calibri"/>
        <family val="2"/>
      </rPr>
      <t>Registrert rekreasjonsfiske utgjør 1 585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</si>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</sst>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topLeftCell="A106" zoomScale="90" zoomScaleNormal="115" zoomScalePageLayoutView="90" workbookViewId="0">
      <selection activeCell="I37" sqref="I37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116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1704.6299999999999</v>
      </c>
      <c r="G21" s="328">
        <f>G22+G23</f>
        <v>101547.66249999999</v>
      </c>
      <c r="H21" s="328"/>
      <c r="I21" s="328">
        <f>I23+I22</f>
        <v>9554.3375000000033</v>
      </c>
      <c r="J21" s="329">
        <f>J23+J22</f>
        <v>119852.5598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1702.8045</v>
      </c>
      <c r="G22" s="330">
        <v>100862.3262</v>
      </c>
      <c r="H22" s="330"/>
      <c r="I22" s="330">
        <f>E22-G22</f>
        <v>9489.6738000000041</v>
      </c>
      <c r="J22" s="331">
        <v>119144.2406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1.8254999999999999</v>
      </c>
      <c r="G23" s="332">
        <v>685.33630000000005</v>
      </c>
      <c r="H23" s="332"/>
      <c r="I23" s="330">
        <f>E23-G23</f>
        <v>64.663699999999949</v>
      </c>
      <c r="J23" s="331">
        <v>708.31920000000002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2566.3606999999997</v>
      </c>
      <c r="G24" s="328">
        <f>G25+G31+G32</f>
        <v>237948.21299999999</v>
      </c>
      <c r="H24" s="328"/>
      <c r="I24" s="328">
        <f>I25+I31+I32</f>
        <v>-11047.213000000003</v>
      </c>
      <c r="J24" s="329">
        <f>J25+J31+J32</f>
        <v>269122.18484999996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2077.3986999999997</v>
      </c>
      <c r="G25" s="334">
        <f>G26+G27+G28+G29</f>
        <v>185220.56030000001</v>
      </c>
      <c r="H25" s="334"/>
      <c r="I25" s="334">
        <f>I26+I27+I28+I29+I30</f>
        <v>-4284.5603000000046</v>
      </c>
      <c r="J25" s="335">
        <f>J26+J27+J28+J29+J30</f>
        <v>209017.35014999998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576.54060000000004</v>
      </c>
      <c r="G26" s="336">
        <v>54621.215900000003</v>
      </c>
      <c r="H26" s="336">
        <v>3918</v>
      </c>
      <c r="I26" s="336">
        <f>E26-G26+H26</f>
        <v>-891.21590000000288</v>
      </c>
      <c r="J26" s="337">
        <v>53020.379500000003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803.23910000000001</v>
      </c>
      <c r="G27" s="336">
        <v>53503.558900000004</v>
      </c>
      <c r="H27" s="336">
        <v>6500</v>
      </c>
      <c r="I27" s="336">
        <f>E27-G27+H27</f>
        <v>-2046.5589000000036</v>
      </c>
      <c r="J27" s="337">
        <v>57549.024799999999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511.95609999999999</v>
      </c>
      <c r="G28" s="336">
        <v>45960.185899999997</v>
      </c>
      <c r="H28" s="336">
        <v>4876</v>
      </c>
      <c r="I28" s="336">
        <f>E28-G28+H28</f>
        <v>814.81410000000324</v>
      </c>
      <c r="J28" s="337">
        <v>60849.570350000002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185.66290000000001</v>
      </c>
      <c r="G29" s="336">
        <v>31135.599600000001</v>
      </c>
      <c r="H29" s="336">
        <v>3359</v>
      </c>
      <c r="I29" s="336">
        <f>E29-G29+H29</f>
        <v>-708.59960000000137</v>
      </c>
      <c r="J29" s="337">
        <v>37598.375500000002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G30-17017</f>
        <v>1636</v>
      </c>
      <c r="G30" s="336">
        <f>SUM(H26:H29)</f>
        <v>18653</v>
      </c>
      <c r="H30" s="336"/>
      <c r="I30" s="336">
        <f>E30-G30</f>
        <v>-1453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299.41500000000002</v>
      </c>
      <c r="G31" s="334">
        <v>25915.722699999998</v>
      </c>
      <c r="H31" s="392"/>
      <c r="I31" s="392">
        <f>E31-G31</f>
        <v>3751.2773000000016</v>
      </c>
      <c r="J31" s="408">
        <v>29604.905500000001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189.547</v>
      </c>
      <c r="G32" s="334">
        <f>G33</f>
        <v>26811.93</v>
      </c>
      <c r="H32" s="336"/>
      <c r="I32" s="392">
        <f>I33+I34</f>
        <v>-10513.93</v>
      </c>
      <c r="J32" s="408">
        <f>J33</f>
        <v>30499.929199999999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189.547-F37</f>
        <v>189.547</v>
      </c>
      <c r="G33" s="336">
        <f>33173.93-G37</f>
        <v>26811.93</v>
      </c>
      <c r="H33" s="336">
        <v>1146</v>
      </c>
      <c r="I33" s="336">
        <f>E33-G33+H33</f>
        <v>-11467.93</v>
      </c>
      <c r="J33" s="337">
        <v>30499.929199999999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G34-1038</f>
        <v>108</v>
      </c>
      <c r="G34" s="339">
        <f>H33</f>
        <v>1146</v>
      </c>
      <c r="H34" s="339"/>
      <c r="I34" s="339">
        <f>E34-G34</f>
        <v>954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12.999000000000001</v>
      </c>
      <c r="G36" s="318">
        <v>868.71349999999995</v>
      </c>
      <c r="H36" s="318"/>
      <c r="I36" s="368">
        <f t="shared" si="0"/>
        <v>-165.71349999999995</v>
      </c>
      <c r="J36" s="409">
        <v>515.23199999999997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v>0</v>
      </c>
      <c r="G37" s="318">
        <v>6362</v>
      </c>
      <c r="H37" s="367"/>
      <c r="I37" s="368">
        <f t="shared" si="0"/>
        <v>-3362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4.1749000000000001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17.546099999999999</v>
      </c>
      <c r="G39" s="318">
        <v>1362.7054000000001</v>
      </c>
      <c r="H39" s="318"/>
      <c r="I39" s="368">
        <f t="shared" si="0"/>
        <v>1637.2945999999999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>
        <v>13</v>
      </c>
      <c r="G41" s="318">
        <v>297</v>
      </c>
      <c r="H41" s="318"/>
      <c r="I41" s="368">
        <f t="shared" si="0"/>
        <v>-297</v>
      </c>
      <c r="J41" s="409">
        <v>572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4318.7106999999987</v>
      </c>
      <c r="G42" s="320">
        <f>G21+G24+G35+G36+G37+G38+G39+G40+G41</f>
        <v>359948.64359999995</v>
      </c>
      <c r="H42" s="196">
        <f>H26+H27+H28+H29+H33</f>
        <v>19799</v>
      </c>
      <c r="I42" s="300">
        <f>I21+I24+I35+I36+I37+I38+I39+I40+I41</f>
        <v>-3742.6435999999994</v>
      </c>
      <c r="J42" s="197">
        <f>J21+J24+J35+J36+J37+J38+J39+J40+J41</f>
        <v>400357.73279999994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42" t="s">
        <v>2</v>
      </c>
      <c r="D52" s="443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55" t="s">
        <v>8</v>
      </c>
      <c r="C58" s="456"/>
      <c r="D58" s="456"/>
      <c r="E58" s="456"/>
      <c r="F58" s="456"/>
      <c r="G58" s="456"/>
      <c r="H58" s="456"/>
      <c r="I58" s="456"/>
      <c r="J58" s="456"/>
      <c r="K58" s="457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50</v>
      </c>
      <c r="F59" s="326" t="str">
        <f>G20</f>
        <v>LANDET KVANTUM T.O.M UKE 50</v>
      </c>
      <c r="G59" s="326" t="str">
        <f>I20</f>
        <v>RESTKVOTER</v>
      </c>
      <c r="H59" s="327" t="str">
        <f>J20</f>
        <v>LANDET KVANTUM T.O.M. UKE 50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64">
        <v>5346</v>
      </c>
      <c r="E60" s="347">
        <v>256.15989999999999</v>
      </c>
      <c r="F60" s="412">
        <v>3059.5295000000001</v>
      </c>
      <c r="G60" s="466">
        <f>D60-F60-F61</f>
        <v>142.06129999999985</v>
      </c>
      <c r="H60" s="348">
        <v>2415.4243999999999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65"/>
      <c r="E61" s="428">
        <v>10.307600000000001</v>
      </c>
      <c r="F61" s="418">
        <v>2144.4092000000001</v>
      </c>
      <c r="G61" s="467"/>
      <c r="H61" s="415">
        <v>1790.5342000000001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>
        <v>0.33739999999999998</v>
      </c>
      <c r="F62" s="419">
        <v>100.8946</v>
      </c>
      <c r="G62" s="386">
        <f>D62-F62</f>
        <v>99.105400000000003</v>
      </c>
      <c r="H62" s="416">
        <v>87.274500000000003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119</v>
      </c>
      <c r="D63" s="422">
        <v>8019</v>
      </c>
      <c r="E63" s="347">
        <f>SUM(E64:E66)</f>
        <v>6.7569999999999997</v>
      </c>
      <c r="F63" s="412">
        <f>F64+F65+F66</f>
        <v>7766.4247000000005</v>
      </c>
      <c r="G63" s="347">
        <f>D63-F63</f>
        <v>252.57529999999952</v>
      </c>
      <c r="H63" s="348">
        <f>H64+H65+H66</f>
        <v>7714.4895000000006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>
        <v>0.49740000000000001</v>
      </c>
      <c r="F64" s="413">
        <v>3376.6480999999999</v>
      </c>
      <c r="G64" s="357"/>
      <c r="H64" s="358">
        <v>3468.0390000000002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3.0364</v>
      </c>
      <c r="F65" s="413">
        <v>2961.8654999999999</v>
      </c>
      <c r="G65" s="357"/>
      <c r="H65" s="358">
        <v>2936.3444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>
        <v>3.2231999999999998</v>
      </c>
      <c r="F66" s="414">
        <v>1427.9111</v>
      </c>
      <c r="G66" s="421"/>
      <c r="H66" s="378">
        <v>1310.1061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62.407200000000003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273.56189999999998</v>
      </c>
      <c r="F69" s="222">
        <f>F60+F61+F62+F63+F67+F68</f>
        <v>13125.699900000001</v>
      </c>
      <c r="G69" s="200">
        <f>G60+G61+G62+G63+G67+G68</f>
        <v>629.30369999999937</v>
      </c>
      <c r="H69" s="197">
        <f>H60+H61+H62+H63+H67+H68</f>
        <v>12070.882000000001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62" t="s">
        <v>120</v>
      </c>
      <c r="D70" s="462"/>
      <c r="E70" s="462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53" t="s">
        <v>2</v>
      </c>
      <c r="D77" s="454"/>
      <c r="E77" s="453" t="s">
        <v>20</v>
      </c>
      <c r="F77" s="458"/>
      <c r="G77" s="453" t="s">
        <v>21</v>
      </c>
      <c r="H77" s="454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63" t="s">
        <v>105</v>
      </c>
      <c r="D83" s="463"/>
      <c r="E83" s="463"/>
      <c r="F83" s="463"/>
      <c r="G83" s="463"/>
      <c r="H83" s="463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63"/>
      <c r="D84" s="463"/>
      <c r="E84" s="463"/>
      <c r="F84" s="463"/>
      <c r="G84" s="463"/>
      <c r="H84" s="463"/>
      <c r="I84" s="254"/>
      <c r="J84" s="254"/>
      <c r="K84" s="251"/>
      <c r="L84" s="254"/>
      <c r="M84" s="119"/>
    </row>
    <row r="85" spans="1:13" ht="14.1" customHeight="1" x14ac:dyDescent="0.25">
      <c r="B85" s="459" t="s">
        <v>8</v>
      </c>
      <c r="C85" s="460"/>
      <c r="D85" s="460"/>
      <c r="E85" s="460"/>
      <c r="F85" s="460"/>
      <c r="G85" s="460"/>
      <c r="H85" s="460"/>
      <c r="I85" s="460"/>
      <c r="J85" s="460"/>
      <c r="K85" s="461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50</v>
      </c>
      <c r="G87" s="321" t="str">
        <f>G20</f>
        <v>LANDET KVANTUM T.O.M UKE 50</v>
      </c>
      <c r="H87" s="194" t="str">
        <f>I20</f>
        <v>RESTKVOTER</v>
      </c>
      <c r="I87" s="195" t="str">
        <f>J20</f>
        <v>LANDET KVANTUM T.O.M. UKE 50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275.00479999999999</v>
      </c>
      <c r="G88" s="328">
        <f>G89+G90</f>
        <v>37318.257299999997</v>
      </c>
      <c r="H88" s="328">
        <f>H89+H90</f>
        <v>556.74269999999899</v>
      </c>
      <c r="I88" s="329">
        <f>I89+I90</f>
        <v>51108.973600000005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275.00479999999999</v>
      </c>
      <c r="G89" s="330">
        <v>36744.126400000001</v>
      </c>
      <c r="H89" s="330">
        <f>E89-G89</f>
        <v>380.87359999999899</v>
      </c>
      <c r="I89" s="331">
        <v>50810.407200000001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/>
      <c r="G90" s="332">
        <v>574.1309</v>
      </c>
      <c r="H90" s="332">
        <f>E90-G90</f>
        <v>175.8691</v>
      </c>
      <c r="I90" s="333">
        <v>298.56639999999999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815.0788</v>
      </c>
      <c r="G91" s="328">
        <f t="shared" si="1"/>
        <v>50987.508899999993</v>
      </c>
      <c r="H91" s="328">
        <f>H92+H97+H98</f>
        <v>23075.491100000003</v>
      </c>
      <c r="I91" s="329">
        <f t="shared" si="1"/>
        <v>55573.536400000005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661.45719999999994</v>
      </c>
      <c r="G92" s="334">
        <f t="shared" si="2"/>
        <v>34846.394099999998</v>
      </c>
      <c r="H92" s="334">
        <f>H93+H94+H95+H96</f>
        <v>22007.605900000002</v>
      </c>
      <c r="I92" s="335">
        <f t="shared" si="2"/>
        <v>38340.511100000003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235.24019999999999</v>
      </c>
      <c r="G93" s="336">
        <v>7991.1998999999996</v>
      </c>
      <c r="H93" s="336">
        <f t="shared" ref="H93:H101" si="3">E93-G93</f>
        <v>8522.8001000000004</v>
      </c>
      <c r="I93" s="337">
        <v>7665.3549000000003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271.97379999999998</v>
      </c>
      <c r="G94" s="336">
        <v>10910.1677</v>
      </c>
      <c r="H94" s="336">
        <f t="shared" si="3"/>
        <v>4716.8323</v>
      </c>
      <c r="I94" s="337">
        <v>10219.1571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125.8866</v>
      </c>
      <c r="G95" s="336">
        <v>9402.3292999999994</v>
      </c>
      <c r="H95" s="336">
        <f t="shared" si="3"/>
        <v>7203.6707000000006</v>
      </c>
      <c r="I95" s="337">
        <v>12364.7498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92</v>
      </c>
      <c r="D96" s="315">
        <v>7439</v>
      </c>
      <c r="E96" s="336">
        <v>8107</v>
      </c>
      <c r="F96" s="336">
        <v>28.3566</v>
      </c>
      <c r="G96" s="336">
        <v>6542.6971999999996</v>
      </c>
      <c r="H96" s="336">
        <f t="shared" si="3"/>
        <v>1564.3028000000004</v>
      </c>
      <c r="I96" s="337">
        <v>8091.2493000000004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88.402100000000004</v>
      </c>
      <c r="G97" s="334">
        <v>14190.159600000001</v>
      </c>
      <c r="H97" s="334">
        <f t="shared" si="3"/>
        <v>-3066.1596000000009</v>
      </c>
      <c r="I97" s="335">
        <v>14979.1114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89</v>
      </c>
      <c r="D98" s="322">
        <v>4933</v>
      </c>
      <c r="E98" s="345">
        <v>6085</v>
      </c>
      <c r="F98" s="345">
        <v>65.219499999999996</v>
      </c>
      <c r="G98" s="345">
        <v>1950.9552000000001</v>
      </c>
      <c r="H98" s="345">
        <f t="shared" si="3"/>
        <v>4134.0447999999997</v>
      </c>
      <c r="I98" s="346">
        <v>2253.9139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>
        <v>4.9000000000000002E-2</v>
      </c>
      <c r="G99" s="341">
        <v>13.3302</v>
      </c>
      <c r="H99" s="341">
        <f t="shared" si="3"/>
        <v>309.66980000000001</v>
      </c>
      <c r="I99" s="342">
        <v>28.508700000000001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0.89539999999999997</v>
      </c>
      <c r="G100" s="318">
        <v>66.514499999999998</v>
      </c>
      <c r="H100" s="318">
        <f t="shared" si="3"/>
        <v>233.4855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>
        <v>5</v>
      </c>
      <c r="G101" s="318">
        <v>131</v>
      </c>
      <c r="H101" s="318">
        <f t="shared" si="3"/>
        <v>-131</v>
      </c>
      <c r="I101" s="323">
        <v>136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1096.028</v>
      </c>
      <c r="G102" s="222">
        <f t="shared" si="4"/>
        <v>88516.610899999985</v>
      </c>
      <c r="H102" s="222">
        <f>H88+H91+H99+H100+H101</f>
        <v>24044.3891</v>
      </c>
      <c r="I102" s="197">
        <f>I88+I91+I99+I100+I101</f>
        <v>107147.01870000002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128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53" t="s">
        <v>2</v>
      </c>
      <c r="D110" s="454"/>
      <c r="E110" s="453" t="s">
        <v>20</v>
      </c>
      <c r="F110" s="454"/>
      <c r="G110" s="453" t="s">
        <v>21</v>
      </c>
      <c r="H110" s="454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55" t="s">
        <v>8</v>
      </c>
      <c r="C118" s="456"/>
      <c r="D118" s="456"/>
      <c r="E118" s="456"/>
      <c r="F118" s="456"/>
      <c r="G118" s="456"/>
      <c r="H118" s="456"/>
      <c r="I118" s="456"/>
      <c r="J118" s="456"/>
      <c r="K118" s="457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50</v>
      </c>
      <c r="G120" s="325" t="str">
        <f>G20</f>
        <v>LANDET KVANTUM T.O.M UKE 50</v>
      </c>
      <c r="H120" s="194" t="str">
        <f>I20</f>
        <v>RESTKVOTER</v>
      </c>
      <c r="I120" s="195" t="str">
        <f>J20</f>
        <v>LANDET KVANTUM T.O.M. UKE 50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743.95350000000008</v>
      </c>
      <c r="G121" s="347">
        <f t="shared" si="5"/>
        <v>61651.233</v>
      </c>
      <c r="H121" s="347">
        <f t="shared" si="5"/>
        <v>-1766.2329999999984</v>
      </c>
      <c r="I121" s="348">
        <f t="shared" si="5"/>
        <v>44322.269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581.47410000000002</v>
      </c>
      <c r="G122" s="349">
        <v>52386.508099999999</v>
      </c>
      <c r="H122" s="349">
        <f>E122-G122</f>
        <v>-4733.5080999999991</v>
      </c>
      <c r="I122" s="350">
        <v>38240.284500000002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162.4794</v>
      </c>
      <c r="G123" s="349">
        <v>9264.7248999999993</v>
      </c>
      <c r="H123" s="349">
        <f>E123-G123</f>
        <v>2467.2751000000007</v>
      </c>
      <c r="I123" s="350">
        <v>6081.9844999999996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38</v>
      </c>
      <c r="D125" s="293">
        <v>38390</v>
      </c>
      <c r="E125" s="429">
        <v>37940</v>
      </c>
      <c r="F125" s="376">
        <v>0.36699999999999999</v>
      </c>
      <c r="G125" s="229">
        <v>34832.847800000003</v>
      </c>
      <c r="H125" s="296">
        <f>E125-G125</f>
        <v>3107.1521999999968</v>
      </c>
      <c r="I125" s="298">
        <v>31520.564699999999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1692.4374</v>
      </c>
      <c r="G126" s="229">
        <f>G135+G132+G127</f>
        <v>60407.654799999997</v>
      </c>
      <c r="H126" s="353">
        <f>H127+H132+H135</f>
        <v>1282.3451999999997</v>
      </c>
      <c r="I126" s="354">
        <f>I127+I132+I135</f>
        <v>47802.996799999994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1460.9997000000001</v>
      </c>
      <c r="G127" s="372">
        <f>G128+G129+G131+G130</f>
        <v>49703.209799999997</v>
      </c>
      <c r="H127" s="355">
        <f>H128+H129+H130+H131</f>
        <v>-4051.2098000000005</v>
      </c>
      <c r="I127" s="356">
        <f>I128+I129+I130+I131</f>
        <v>37934.246399999996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319.13260000000002</v>
      </c>
      <c r="G128" s="228">
        <v>8580.5434000000005</v>
      </c>
      <c r="H128" s="357">
        <f t="shared" ref="H128:H139" si="6">E128-G128</f>
        <v>5473.4565999999995</v>
      </c>
      <c r="I128" s="358">
        <v>6977.3337000000001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342.54950000000002</v>
      </c>
      <c r="G129" s="228">
        <v>12904.5808</v>
      </c>
      <c r="H129" s="357">
        <f t="shared" si="6"/>
        <v>126.41920000000027</v>
      </c>
      <c r="I129" s="358">
        <v>9827.7176999999992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503.41820000000001</v>
      </c>
      <c r="G130" s="228">
        <v>14300.108200000001</v>
      </c>
      <c r="H130" s="357">
        <f t="shared" si="6"/>
        <v>-3777.1082000000006</v>
      </c>
      <c r="I130" s="358">
        <v>11378.215099999999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92</v>
      </c>
      <c r="D131" s="239">
        <v>8665</v>
      </c>
      <c r="E131" s="228">
        <v>8044</v>
      </c>
      <c r="F131" s="228">
        <v>295.89940000000001</v>
      </c>
      <c r="G131" s="228">
        <v>13917.9774</v>
      </c>
      <c r="H131" s="357">
        <f t="shared" si="6"/>
        <v>-5873.9773999999998</v>
      </c>
      <c r="I131" s="358">
        <v>9750.9799000000003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>
        <v>107.8219</v>
      </c>
      <c r="G132" s="373">
        <v>4695.3001999999997</v>
      </c>
      <c r="H132" s="359">
        <f t="shared" si="6"/>
        <v>2361.6998000000003</v>
      </c>
      <c r="I132" s="360">
        <v>3753.5527999999999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>
        <v>107.8219</v>
      </c>
      <c r="G133" s="228">
        <v>4603.6392999999998</v>
      </c>
      <c r="H133" s="357">
        <f t="shared" si="6"/>
        <v>1953.3607000000002</v>
      </c>
      <c r="I133" s="358">
        <v>3689.7772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0</v>
      </c>
      <c r="G134" s="228">
        <f>G132-G133</f>
        <v>91.660899999999856</v>
      </c>
      <c r="H134" s="357">
        <f t="shared" si="6"/>
        <v>408.33910000000014</v>
      </c>
      <c r="I134" s="358">
        <f>I132-I133</f>
        <v>63.77559999999994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89</v>
      </c>
      <c r="D135" s="255">
        <v>8170</v>
      </c>
      <c r="E135" s="374">
        <v>8981</v>
      </c>
      <c r="F135" s="374">
        <v>123.61579999999999</v>
      </c>
      <c r="G135" s="374">
        <v>6009.1448</v>
      </c>
      <c r="H135" s="361">
        <f t="shared" si="6"/>
        <v>2971.8552</v>
      </c>
      <c r="I135" s="362">
        <v>6115.1976000000004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>
        <v>0.2903</v>
      </c>
      <c r="G136" s="229">
        <v>13.603199999999999</v>
      </c>
      <c r="H136" s="376">
        <f t="shared" si="6"/>
        <v>110.3968</v>
      </c>
      <c r="I136" s="377">
        <v>7.6329000000000002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2.8653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>
        <v>26</v>
      </c>
      <c r="G139" s="233">
        <v>904</v>
      </c>
      <c r="H139" s="233">
        <f t="shared" si="6"/>
        <v>-904</v>
      </c>
      <c r="I139" s="295">
        <v>696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2465.9135000000001</v>
      </c>
      <c r="G140" s="187">
        <f>G121+G125+G126+G136+G137+G138+G139</f>
        <v>160025.1428</v>
      </c>
      <c r="H140" s="187">
        <f t="shared" si="7"/>
        <v>1863.8571999999981</v>
      </c>
      <c r="I140" s="407">
        <f>I121+I125+I126+I136+I137+I138+I139</f>
        <v>126601.66239999999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129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25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35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">
      <c r="B150" s="120"/>
      <c r="C150" s="442" t="s">
        <v>2</v>
      </c>
      <c r="D150" s="443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5" thickBot="1" x14ac:dyDescent="0.3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25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.75" thickBot="1" x14ac:dyDescent="0.3">
      <c r="B159" s="120"/>
      <c r="C159" s="107" t="s">
        <v>19</v>
      </c>
      <c r="D159" s="114" t="s">
        <v>20</v>
      </c>
      <c r="E159" s="70" t="str">
        <f>F20</f>
        <v>LANDET KVANTUM UKE 50</v>
      </c>
      <c r="F159" s="70" t="str">
        <f>G20</f>
        <v>LANDET KVANTUM T.O.M UKE 50</v>
      </c>
      <c r="G159" s="70" t="str">
        <f>I20</f>
        <v>RESTKVOTER</v>
      </c>
      <c r="H159" s="93" t="str">
        <f>J20</f>
        <v>LANDET KVANTUM T.O.M. UKE 50 2017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2" t="s">
        <v>5</v>
      </c>
      <c r="D160" s="184">
        <v>19401</v>
      </c>
      <c r="E160" s="184">
        <v>19.776</v>
      </c>
      <c r="F160" s="184">
        <v>17846.921200000001</v>
      </c>
      <c r="G160" s="184">
        <f>D160-F160</f>
        <v>1554.0787999999993</v>
      </c>
      <c r="H160" s="219">
        <v>15992.799300000001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5" t="s">
        <v>41</v>
      </c>
      <c r="D161" s="184">
        <v>100</v>
      </c>
      <c r="E161" s="184">
        <v>0.23949999999999999</v>
      </c>
      <c r="F161" s="184">
        <v>4.1463000000000001</v>
      </c>
      <c r="G161" s="184">
        <f>D161-F161</f>
        <v>95.853700000000003</v>
      </c>
      <c r="H161" s="219">
        <v>9.4547000000000008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">
      <c r="A163" s="119"/>
      <c r="B163" s="120"/>
      <c r="C163" s="113" t="s">
        <v>52</v>
      </c>
      <c r="D163" s="186">
        <f>SUM(D160:D162)</f>
        <v>19514</v>
      </c>
      <c r="E163" s="186">
        <f>SUM(E160:E162)</f>
        <v>20.015499999999999</v>
      </c>
      <c r="F163" s="186">
        <f>SUM(F160:F162)</f>
        <v>17851.087500000001</v>
      </c>
      <c r="G163" s="186">
        <f>D163-F163</f>
        <v>1662.9124999999985</v>
      </c>
      <c r="H163" s="207">
        <f>SUM(H160:H162)</f>
        <v>16002.254000000001</v>
      </c>
      <c r="I163" s="119"/>
      <c r="J163" s="119"/>
      <c r="K163" s="121"/>
      <c r="L163" s="119"/>
      <c r="M163" s="119"/>
    </row>
    <row r="164" spans="1:13" ht="21" customHeight="1" thickBot="1" x14ac:dyDescent="0.3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35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25">
      <c r="B166" s="439" t="s">
        <v>1</v>
      </c>
      <c r="C166" s="440"/>
      <c r="D166" s="440"/>
      <c r="E166" s="440"/>
      <c r="F166" s="440"/>
      <c r="G166" s="440"/>
      <c r="H166" s="440"/>
      <c r="I166" s="440"/>
      <c r="J166" s="440"/>
      <c r="K166" s="441"/>
      <c r="L166" s="190"/>
      <c r="M166" s="190"/>
    </row>
    <row r="167" spans="1:13" ht="6" customHeight="1" thickBot="1" x14ac:dyDescent="0.3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">
      <c r="B168" s="29"/>
      <c r="C168" s="442" t="s">
        <v>2</v>
      </c>
      <c r="D168" s="443"/>
      <c r="E168" s="442" t="s">
        <v>53</v>
      </c>
      <c r="F168" s="443"/>
      <c r="G168" s="442" t="s">
        <v>98</v>
      </c>
      <c r="H168" s="443"/>
      <c r="I168" s="84"/>
      <c r="J168" s="84"/>
      <c r="K168" s="30"/>
      <c r="L168" s="144"/>
      <c r="M168" s="144"/>
    </row>
    <row r="169" spans="1:13" ht="14.25" customHeight="1" x14ac:dyDescent="0.25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5" customHeight="1" x14ac:dyDescent="0.25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5" customHeight="1" x14ac:dyDescent="0.25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25">
      <c r="B177" s="444" t="s">
        <v>8</v>
      </c>
      <c r="C177" s="445"/>
      <c r="D177" s="445"/>
      <c r="E177" s="445"/>
      <c r="F177" s="445"/>
      <c r="G177" s="445"/>
      <c r="H177" s="445"/>
      <c r="I177" s="445"/>
      <c r="J177" s="445"/>
      <c r="K177" s="446"/>
      <c r="L177" s="190"/>
      <c r="M177" s="190"/>
    </row>
    <row r="178" spans="1:13" ht="4.5" customHeight="1" thickBot="1" x14ac:dyDescent="0.3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63.75" thickBot="1" x14ac:dyDescent="0.3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50</v>
      </c>
      <c r="G179" s="325" t="str">
        <f>G20</f>
        <v>LANDET KVANTUM T.O.M UKE 50</v>
      </c>
      <c r="H179" s="70" t="str">
        <f>I20</f>
        <v>RESTKVOTER</v>
      </c>
      <c r="I179" s="93" t="str">
        <f>J20</f>
        <v>LANDET KVANTUM T.O.M. UKE 50 2017</v>
      </c>
      <c r="J179" s="144"/>
      <c r="K179" s="30"/>
      <c r="L179" s="144"/>
      <c r="M179" s="144"/>
    </row>
    <row r="180" spans="1:13" ht="14.1" customHeight="1" x14ac:dyDescent="0.25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56.573999999999998</v>
      </c>
      <c r="G180" s="303">
        <f>G181+G182+G183+G184</f>
        <v>31132.639899999998</v>
      </c>
      <c r="H180" s="303">
        <f t="shared" si="8"/>
        <v>13232.360100000002</v>
      </c>
      <c r="I180" s="308">
        <f>I181+I182+I183+I184</f>
        <v>40540.440699999999</v>
      </c>
      <c r="J180" s="81"/>
      <c r="K180" s="58"/>
      <c r="L180" s="192"/>
      <c r="M180" s="192"/>
    </row>
    <row r="181" spans="1:13" ht="14.1" customHeight="1" x14ac:dyDescent="0.25">
      <c r="B181" s="50"/>
      <c r="C181" s="292" t="s">
        <v>80</v>
      </c>
      <c r="D181" s="286">
        <v>26187</v>
      </c>
      <c r="E181" s="301">
        <v>28809</v>
      </c>
      <c r="F181" s="301">
        <v>45.765000000000001</v>
      </c>
      <c r="G181" s="301">
        <v>22872.817299999999</v>
      </c>
      <c r="H181" s="301">
        <f t="shared" ref="H181:H186" si="9">E181-G181</f>
        <v>5936.1827000000012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11</v>
      </c>
      <c r="D182" s="286">
        <v>6816</v>
      </c>
      <c r="E182" s="301">
        <v>7498</v>
      </c>
      <c r="F182" s="301"/>
      <c r="G182" s="301">
        <v>2704.6774999999998</v>
      </c>
      <c r="H182" s="301">
        <f t="shared" si="9"/>
        <v>4793.3225000000002</v>
      </c>
      <c r="I182" s="306">
        <v>2893.6214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47</v>
      </c>
      <c r="D183" s="286">
        <v>1811</v>
      </c>
      <c r="E183" s="301">
        <v>1877</v>
      </c>
      <c r="F183" s="301">
        <v>10.176600000000001</v>
      </c>
      <c r="G183" s="301">
        <v>2560.4497999999999</v>
      </c>
      <c r="H183" s="301">
        <f t="shared" si="9"/>
        <v>-683.44979999999987</v>
      </c>
      <c r="I183" s="306">
        <v>1968.2606000000001</v>
      </c>
      <c r="J183" s="81"/>
      <c r="K183" s="58"/>
      <c r="L183" s="192"/>
      <c r="M183" s="192"/>
    </row>
    <row r="184" spans="1:13" ht="14.1" customHeight="1" thickBot="1" x14ac:dyDescent="0.3">
      <c r="B184" s="50"/>
      <c r="C184" s="381" t="s">
        <v>46</v>
      </c>
      <c r="D184" s="382">
        <v>6060</v>
      </c>
      <c r="E184" s="383">
        <v>6181</v>
      </c>
      <c r="F184" s="383">
        <v>0.63239999999999996</v>
      </c>
      <c r="G184" s="383">
        <v>2994.6952999999999</v>
      </c>
      <c r="H184" s="383">
        <f t="shared" si="9"/>
        <v>3186.3047000000001</v>
      </c>
      <c r="I184" s="384">
        <v>4140.7678999999998</v>
      </c>
      <c r="J184" s="81"/>
      <c r="K184" s="58"/>
      <c r="L184" s="192"/>
      <c r="M184" s="192"/>
    </row>
    <row r="185" spans="1:13" ht="14.1" customHeight="1" thickBot="1" x14ac:dyDescent="0.3">
      <c r="B185" s="50"/>
      <c r="C185" s="112" t="s">
        <v>38</v>
      </c>
      <c r="D185" s="287">
        <v>5500</v>
      </c>
      <c r="E185" s="305">
        <v>5500</v>
      </c>
      <c r="F185" s="305"/>
      <c r="G185" s="305">
        <v>2047.8235</v>
      </c>
      <c r="H185" s="305">
        <f t="shared" si="9"/>
        <v>3452.1765</v>
      </c>
      <c r="I185" s="310">
        <v>2663.0545999999999</v>
      </c>
      <c r="J185" s="81"/>
      <c r="K185" s="58"/>
      <c r="L185" s="192"/>
      <c r="M185" s="192"/>
    </row>
    <row r="186" spans="1:13" ht="14.1" customHeight="1" x14ac:dyDescent="0.25">
      <c r="B186" s="50"/>
      <c r="C186" s="108" t="s">
        <v>17</v>
      </c>
      <c r="D186" s="225">
        <v>8000</v>
      </c>
      <c r="E186" s="303">
        <v>8000</v>
      </c>
      <c r="F186" s="303">
        <f>F187+F188</f>
        <v>17.520199999999999</v>
      </c>
      <c r="G186" s="303">
        <f>G187+G188</f>
        <v>5177.2294000000002</v>
      </c>
      <c r="H186" s="303">
        <f t="shared" si="9"/>
        <v>2822.7705999999998</v>
      </c>
      <c r="I186" s="308">
        <f>I187+I188</f>
        <v>5457.4944999999998</v>
      </c>
      <c r="J186" s="81"/>
      <c r="K186" s="58"/>
      <c r="L186" s="192"/>
      <c r="M186" s="192"/>
    </row>
    <row r="187" spans="1:13" ht="14.1" customHeight="1" x14ac:dyDescent="0.25">
      <c r="B187" s="50"/>
      <c r="C187" s="109" t="s">
        <v>29</v>
      </c>
      <c r="D187" s="286"/>
      <c r="E187" s="301"/>
      <c r="F187" s="301"/>
      <c r="G187" s="301">
        <v>1414.7288000000001</v>
      </c>
      <c r="H187" s="301"/>
      <c r="I187" s="306">
        <v>1770.5006000000001</v>
      </c>
      <c r="J187" s="81"/>
      <c r="K187" s="58"/>
      <c r="L187" s="192"/>
      <c r="M187" s="192"/>
    </row>
    <row r="188" spans="1:13" ht="14.1" customHeight="1" thickBot="1" x14ac:dyDescent="0.3">
      <c r="B188" s="50"/>
      <c r="C188" s="111" t="s">
        <v>48</v>
      </c>
      <c r="D188" s="227"/>
      <c r="E188" s="304"/>
      <c r="F188" s="304">
        <v>17.520199999999999</v>
      </c>
      <c r="G188" s="304">
        <v>3762.5005999999998</v>
      </c>
      <c r="H188" s="304"/>
      <c r="I188" s="309">
        <v>3686.9938999999999</v>
      </c>
      <c r="J188" s="84"/>
      <c r="K188" s="58"/>
      <c r="L188" s="192"/>
      <c r="M188" s="192"/>
    </row>
    <row r="189" spans="1:13" ht="14.1" customHeight="1" thickBot="1" x14ac:dyDescent="0.3">
      <c r="B189" s="50"/>
      <c r="C189" s="112" t="s">
        <v>13</v>
      </c>
      <c r="D189" s="287">
        <v>10</v>
      </c>
      <c r="E189" s="305">
        <v>10</v>
      </c>
      <c r="F189" s="305"/>
      <c r="G189" s="305">
        <v>0.61560000000000004</v>
      </c>
      <c r="H189" s="305">
        <f>E189-G189</f>
        <v>9.3843999999999994</v>
      </c>
      <c r="I189" s="310">
        <v>0.59489999999999998</v>
      </c>
      <c r="J189" s="81"/>
      <c r="K189" s="58"/>
      <c r="L189" s="192"/>
      <c r="M189" s="192"/>
    </row>
    <row r="190" spans="1:13" ht="14.1" customHeight="1" thickBot="1" x14ac:dyDescent="0.3">
      <c r="B190" s="50"/>
      <c r="C190" s="110" t="s">
        <v>49</v>
      </c>
      <c r="D190" s="226"/>
      <c r="E190" s="302"/>
      <c r="F190" s="302">
        <v>0.18090000000000001</v>
      </c>
      <c r="G190" s="302">
        <v>52.215200000000003</v>
      </c>
      <c r="H190" s="302">
        <f>E190-G190</f>
        <v>-52.215200000000003</v>
      </c>
      <c r="I190" s="307">
        <v>113.69370000000001</v>
      </c>
      <c r="J190" s="81"/>
      <c r="K190" s="58"/>
      <c r="L190" s="192"/>
      <c r="M190" s="192"/>
    </row>
    <row r="191" spans="1:13" ht="16.5" thickBot="1" x14ac:dyDescent="0.3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74.275099999999995</v>
      </c>
      <c r="G191" s="196">
        <f>G180+G185+G186+G189+G190</f>
        <v>38410.5236</v>
      </c>
      <c r="H191" s="200">
        <f>H180+H185+H186+H189+H190</f>
        <v>19464.476400000003</v>
      </c>
      <c r="I191" s="197">
        <f>I180+I185+I186+I189+I190</f>
        <v>48775.278400000003</v>
      </c>
      <c r="J191" s="178"/>
      <c r="K191" s="58"/>
      <c r="L191" s="192"/>
      <c r="M191" s="192"/>
    </row>
    <row r="192" spans="1:13" ht="14.1" customHeight="1" x14ac:dyDescent="0.25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25"/>
    <row r="195" spans="1:13" s="40" customFormat="1" ht="17.100000000000001" customHeight="1" thickBot="1" x14ac:dyDescent="0.3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25">
      <c r="B196" s="439" t="s">
        <v>1</v>
      </c>
      <c r="C196" s="440"/>
      <c r="D196" s="440"/>
      <c r="E196" s="440"/>
      <c r="F196" s="440"/>
      <c r="G196" s="440"/>
      <c r="H196" s="440"/>
      <c r="I196" s="440"/>
      <c r="J196" s="440"/>
      <c r="K196" s="441"/>
      <c r="L196" s="190"/>
      <c r="M196" s="190"/>
    </row>
    <row r="197" spans="1:13" ht="6" customHeight="1" thickBot="1" x14ac:dyDescent="0.3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">
      <c r="B198" s="73"/>
      <c r="C198" s="442" t="s">
        <v>2</v>
      </c>
      <c r="D198" s="443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25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25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25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25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25">
      <c r="B206" s="444" t="s">
        <v>8</v>
      </c>
      <c r="C206" s="445"/>
      <c r="D206" s="445"/>
      <c r="E206" s="445"/>
      <c r="F206" s="445"/>
      <c r="G206" s="445"/>
      <c r="H206" s="445"/>
      <c r="I206" s="445"/>
      <c r="J206" s="445"/>
      <c r="K206" s="446"/>
      <c r="L206" s="190"/>
      <c r="M206" s="190"/>
    </row>
    <row r="207" spans="1:13" ht="6" customHeight="1" thickBot="1" x14ac:dyDescent="0.3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">
      <c r="B208" s="83"/>
      <c r="C208" s="107" t="s">
        <v>19</v>
      </c>
      <c r="D208" s="114" t="s">
        <v>20</v>
      </c>
      <c r="E208" s="70" t="str">
        <f>F20</f>
        <v>LANDET KVANTUM UKE 50</v>
      </c>
      <c r="F208" s="70" t="str">
        <f>G20</f>
        <v>LANDET KVANTUM T.O.M UKE 50</v>
      </c>
      <c r="G208" s="70" t="str">
        <f>I20</f>
        <v>RESTKVOTER</v>
      </c>
      <c r="H208" s="93" t="str">
        <f>J20</f>
        <v>LANDET KVANTUM T.O.M. UKE 50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">
      <c r="B209" s="95"/>
      <c r="C209" s="112" t="s">
        <v>51</v>
      </c>
      <c r="D209" s="184">
        <v>1600</v>
      </c>
      <c r="E209" s="184">
        <v>9.5670999999999999</v>
      </c>
      <c r="F209" s="184">
        <v>1067.2209</v>
      </c>
      <c r="G209" s="184">
        <f>D209-F209</f>
        <v>532.77909999999997</v>
      </c>
      <c r="H209" s="219">
        <v>984.78719999999998</v>
      </c>
      <c r="I209" s="96"/>
      <c r="J209" s="163"/>
      <c r="K209" s="97"/>
      <c r="L209" s="101"/>
      <c r="M209" s="101"/>
    </row>
    <row r="210" spans="2:13" ht="14.1" customHeight="1" thickBot="1" x14ac:dyDescent="0.3">
      <c r="B210" s="83"/>
      <c r="C210" s="115" t="s">
        <v>45</v>
      </c>
      <c r="D210" s="184">
        <v>5305</v>
      </c>
      <c r="E210" s="184">
        <v>18.433599999999998</v>
      </c>
      <c r="F210" s="184">
        <v>4354.8141999999998</v>
      </c>
      <c r="G210" s="184">
        <f t="shared" ref="G210:G212" si="10">D210-F210</f>
        <v>950.1858000000002</v>
      </c>
      <c r="H210" s="219">
        <v>4321.951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">
      <c r="B211" s="95"/>
      <c r="C211" s="110" t="s">
        <v>36</v>
      </c>
      <c r="D211" s="185">
        <v>50</v>
      </c>
      <c r="E211" s="185"/>
      <c r="F211" s="185">
        <v>0.64970000000000006</v>
      </c>
      <c r="G211" s="184">
        <f t="shared" si="10"/>
        <v>49.350299999999997</v>
      </c>
      <c r="H211" s="219">
        <v>0.88270000000000004</v>
      </c>
      <c r="I211" s="96"/>
      <c r="J211" s="163"/>
      <c r="K211" s="97"/>
      <c r="L211" s="101"/>
      <c r="M211" s="101"/>
    </row>
    <row r="212" spans="2:13" s="98" customFormat="1" ht="14.1" customHeight="1" thickBot="1" x14ac:dyDescent="0.3">
      <c r="B212" s="90"/>
      <c r="C212" s="110" t="s">
        <v>55</v>
      </c>
      <c r="D212" s="185"/>
      <c r="E212" s="185">
        <v>3.6600000000000001E-2</v>
      </c>
      <c r="F212" s="185">
        <v>0.98829999999999996</v>
      </c>
      <c r="G212" s="184">
        <f t="shared" si="10"/>
        <v>-0.98829999999999996</v>
      </c>
      <c r="H212" s="219">
        <v>12.043699999999999</v>
      </c>
      <c r="I212" s="91"/>
      <c r="J212" s="91"/>
      <c r="K212" s="92"/>
      <c r="L212" s="193"/>
      <c r="M212" s="193"/>
    </row>
    <row r="213" spans="2:13" ht="16.5" thickBot="1" x14ac:dyDescent="0.3">
      <c r="B213" s="83"/>
      <c r="C213" s="113" t="s">
        <v>52</v>
      </c>
      <c r="D213" s="186">
        <f>D199</f>
        <v>6955</v>
      </c>
      <c r="E213" s="186">
        <f>SUM(E209:E212)</f>
        <v>28.037299999999998</v>
      </c>
      <c r="F213" s="186">
        <f>SUM(F209:F212)</f>
        <v>5423.6731</v>
      </c>
      <c r="G213" s="186">
        <f>D213-F213</f>
        <v>1531.3269</v>
      </c>
      <c r="H213" s="207">
        <f>H209+H210+H211+H212</f>
        <v>5319.6646000000001</v>
      </c>
      <c r="I213" s="81"/>
      <c r="J213" s="81"/>
      <c r="K213" s="72"/>
      <c r="L213" s="119"/>
      <c r="M213" s="119"/>
    </row>
    <row r="214" spans="2:13" s="71" customFormat="1" ht="9" customHeight="1" x14ac:dyDescent="0.25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25">
      <c r="B223" s="439" t="s">
        <v>1</v>
      </c>
      <c r="C223" s="440"/>
      <c r="D223" s="440"/>
      <c r="E223" s="440"/>
      <c r="F223" s="440"/>
      <c r="G223" s="440"/>
      <c r="H223" s="440"/>
      <c r="I223" s="440"/>
      <c r="J223" s="440"/>
      <c r="K223" s="441"/>
      <c r="L223" s="190"/>
      <c r="M223" s="190"/>
    </row>
    <row r="224" spans="2:13" ht="6" customHeight="1" thickBot="1" x14ac:dyDescent="0.3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">
      <c r="B225" s="143"/>
      <c r="C225" s="442" t="s">
        <v>2</v>
      </c>
      <c r="D225" s="443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25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25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25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25">
      <c r="B232" s="444" t="s">
        <v>8</v>
      </c>
      <c r="C232" s="445"/>
      <c r="D232" s="445"/>
      <c r="E232" s="445"/>
      <c r="F232" s="445"/>
      <c r="G232" s="445"/>
      <c r="H232" s="445"/>
      <c r="I232" s="445"/>
      <c r="J232" s="445"/>
      <c r="K232" s="446"/>
      <c r="L232" s="190"/>
      <c r="M232" s="190"/>
    </row>
    <row r="233" spans="2:13" ht="6" customHeight="1" thickBot="1" x14ac:dyDescent="0.3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50</v>
      </c>
      <c r="G234" s="396" t="str">
        <f>F208</f>
        <v>LANDET KVANTUM T.O.M UKE 50</v>
      </c>
      <c r="H234" s="396" t="s">
        <v>63</v>
      </c>
      <c r="I234" s="397" t="str">
        <f>H208</f>
        <v>LANDET KVANTUM T.O.M. UKE 50 2017</v>
      </c>
      <c r="J234" s="81"/>
      <c r="K234" s="121"/>
      <c r="L234" s="119"/>
      <c r="M234" s="119"/>
    </row>
    <row r="235" spans="2:13" s="98" customFormat="1" ht="14.1" customHeight="1" thickBot="1" x14ac:dyDescent="0.3">
      <c r="B235" s="162"/>
      <c r="C235" s="112" t="s">
        <v>113</v>
      </c>
      <c r="D235" s="433">
        <v>2075</v>
      </c>
      <c r="E235" s="436">
        <v>2075</v>
      </c>
      <c r="F235" s="398">
        <f>SUM(F236:F237)</f>
        <v>0</v>
      </c>
      <c r="G235" s="398">
        <f>SUM(G236:G237)</f>
        <v>2088.9485</v>
      </c>
      <c r="H235" s="436">
        <f>E235-G235</f>
        <v>-13.948499999999967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87</v>
      </c>
      <c r="D236" s="434"/>
      <c r="E236" s="437"/>
      <c r="F236" s="400"/>
      <c r="G236" s="400">
        <v>1640.7684999999999</v>
      </c>
      <c r="H236" s="437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89</v>
      </c>
      <c r="D237" s="435"/>
      <c r="E237" s="438"/>
      <c r="F237" s="401"/>
      <c r="G237" s="401">
        <v>448.18</v>
      </c>
      <c r="H237" s="438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112" t="s">
        <v>114</v>
      </c>
      <c r="D238" s="433">
        <v>1582</v>
      </c>
      <c r="E238" s="436">
        <v>1888</v>
      </c>
      <c r="F238" s="398">
        <f>SUM(F239:F240)</f>
        <v>0</v>
      </c>
      <c r="G238" s="398">
        <f>SUM(G239:G240)</f>
        <v>1713.1037999999999</v>
      </c>
      <c r="H238" s="436">
        <f>E238-G238</f>
        <v>174.89620000000014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87</v>
      </c>
      <c r="D239" s="434"/>
      <c r="E239" s="437"/>
      <c r="F239" s="400"/>
      <c r="G239" s="400">
        <v>1428.1143999999999</v>
      </c>
      <c r="H239" s="437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89</v>
      </c>
      <c r="D240" s="435"/>
      <c r="E240" s="438"/>
      <c r="F240" s="401"/>
      <c r="G240" s="401">
        <v>284.98939999999999</v>
      </c>
      <c r="H240" s="438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112" t="s">
        <v>115</v>
      </c>
      <c r="D241" s="433">
        <v>1582</v>
      </c>
      <c r="E241" s="436">
        <v>1888</v>
      </c>
      <c r="F241" s="398">
        <f>SUM(F242:F243)</f>
        <v>70.676900000000003</v>
      </c>
      <c r="G241" s="398">
        <f>SUM(G242:G243)</f>
        <v>1197.3225</v>
      </c>
      <c r="H241" s="436">
        <f>E241-G241</f>
        <v>690.67750000000001</v>
      </c>
      <c r="I241" s="398">
        <f>SUM(I242:I243)</f>
        <v>1830.9818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87</v>
      </c>
      <c r="D242" s="434"/>
      <c r="E242" s="437"/>
      <c r="F242" s="400">
        <v>56.3645</v>
      </c>
      <c r="G242" s="400">
        <v>969.01850000000002</v>
      </c>
      <c r="H242" s="437"/>
      <c r="I242" s="400">
        <v>1486.153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89</v>
      </c>
      <c r="D243" s="435"/>
      <c r="E243" s="438"/>
      <c r="F243" s="401">
        <v>14.3124</v>
      </c>
      <c r="G243" s="401">
        <v>228.304</v>
      </c>
      <c r="H243" s="438"/>
      <c r="I243" s="401">
        <v>344.8288</v>
      </c>
      <c r="J243" s="163"/>
      <c r="K243" s="97"/>
      <c r="L243" s="101"/>
      <c r="M243" s="101"/>
    </row>
    <row r="244" spans="2:13" s="98" customFormat="1" ht="14.1" customHeight="1" thickBot="1" x14ac:dyDescent="0.3">
      <c r="B244" s="90"/>
      <c r="C244" s="110" t="s">
        <v>55</v>
      </c>
      <c r="D244" s="432"/>
      <c r="E244" s="432"/>
      <c r="F244" s="220">
        <v>2.1779999999999999</v>
      </c>
      <c r="G244" s="220">
        <v>31.305</v>
      </c>
      <c r="H244" s="430">
        <f>E244-G244</f>
        <v>-31.305</v>
      </c>
      <c r="I244" s="220">
        <f>8.376+0.766+0.608</f>
        <v>9.75</v>
      </c>
      <c r="J244" s="91"/>
      <c r="K244" s="92"/>
      <c r="L244" s="193"/>
      <c r="M244" s="193"/>
    </row>
    <row r="245" spans="2:13" ht="16.5" thickBot="1" x14ac:dyDescent="0.3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72.854900000000001</v>
      </c>
      <c r="G245" s="186">
        <f>G235+G238+G241+G244</f>
        <v>5030.6797999999999</v>
      </c>
      <c r="H245" s="431">
        <f t="shared" si="11"/>
        <v>820.32020000000023</v>
      </c>
      <c r="I245" s="186">
        <f>I235+I238+I241+I244</f>
        <v>6097.6862999999994</v>
      </c>
      <c r="J245" s="81"/>
      <c r="K245" s="121"/>
      <c r="L245" s="119"/>
      <c r="M245" s="119"/>
    </row>
    <row r="246" spans="2:13" s="71" customFormat="1" ht="9" customHeight="1" x14ac:dyDescent="0.25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65"/>
    </row>
    <row r="252" spans="2:13" ht="14.1" hidden="1" customHeight="1" x14ac:dyDescent="0.25">
      <c r="F252" s="65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B2:K2"/>
    <mergeCell ref="B7:K7"/>
    <mergeCell ref="C9:D9"/>
    <mergeCell ref="E9:F9"/>
    <mergeCell ref="G9:H9"/>
    <mergeCell ref="B223:K223"/>
    <mergeCell ref="C225:D225"/>
    <mergeCell ref="B232:K232"/>
    <mergeCell ref="D235:D237"/>
    <mergeCell ref="E235:E237"/>
    <mergeCell ref="H235:H237"/>
    <mergeCell ref="D238:D240"/>
    <mergeCell ref="E238:E240"/>
    <mergeCell ref="H238:H240"/>
    <mergeCell ref="D241:D243"/>
    <mergeCell ref="E241:E243"/>
    <mergeCell ref="H241:H24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50
&amp;"-,Normal"&amp;11(iht. mottatte landings- og sluttsedler fra fiskesalgslagene; alle tallstørrelser i hele tonn)&amp;R18.12.2018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UKE_50_2018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2018-12-18T15:38:13Z</dcterms:modified>
</cp:coreProperties>
</file>