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3040" windowHeight="10845" tabRatio="413"/>
  </bookViews>
  <sheets>
    <sheet name="UKE_17_2018" sheetId="1" r:id="rId1"/>
  </sheets>
  <definedNames>
    <definedName name="Z_14D440E4_F18A_4F78_9989_38C1B133222D_.wvu.Cols" localSheetId="0" hidden="1">UKE_17_2018!#REF!</definedName>
    <definedName name="Z_14D440E4_F18A_4F78_9989_38C1B133222D_.wvu.PrintArea" localSheetId="0" hidden="1">UKE_17_2018!$B$1:$M$215</definedName>
    <definedName name="Z_14D440E4_F18A_4F78_9989_38C1B133222D_.wvu.Rows" localSheetId="0" hidden="1">UKE_17_2018!$327:$1048576,UKE_17_2018!$216:$326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F78" i="1" l="1"/>
  <c r="H80" i="1" l="1"/>
  <c r="F80" i="1"/>
  <c r="D80" i="1"/>
  <c r="I41" i="1" l="1"/>
  <c r="I40" i="1"/>
  <c r="I39" i="1"/>
  <c r="I38" i="1"/>
  <c r="I37" i="1"/>
  <c r="I36" i="1"/>
  <c r="I35" i="1"/>
  <c r="I34" i="1"/>
  <c r="G34" i="1"/>
  <c r="I33" i="1"/>
  <c r="I32" i="1" s="1"/>
  <c r="J32" i="1"/>
  <c r="G32" i="1"/>
  <c r="F32" i="1"/>
  <c r="E32" i="1"/>
  <c r="D32" i="1"/>
  <c r="I31" i="1"/>
  <c r="I30" i="1"/>
  <c r="G30" i="1"/>
  <c r="I29" i="1"/>
  <c r="I28" i="1"/>
  <c r="I27" i="1"/>
  <c r="I26" i="1"/>
  <c r="J25" i="1"/>
  <c r="J24" i="1" s="1"/>
  <c r="G25" i="1"/>
  <c r="F25" i="1"/>
  <c r="E25" i="1"/>
  <c r="D25" i="1"/>
  <c r="G24" i="1"/>
  <c r="E24" i="1"/>
  <c r="I23" i="1"/>
  <c r="I22" i="1"/>
  <c r="J21" i="1"/>
  <c r="G21" i="1"/>
  <c r="F21" i="1"/>
  <c r="E21" i="1"/>
  <c r="D21" i="1"/>
  <c r="H14" i="1"/>
  <c r="F14" i="1"/>
  <c r="D14" i="1"/>
  <c r="D24" i="1" l="1"/>
  <c r="D42" i="1" s="1"/>
  <c r="I25" i="1"/>
  <c r="I24" i="1" s="1"/>
  <c r="F24" i="1"/>
  <c r="I21" i="1"/>
  <c r="G209" i="1"/>
  <c r="G210" i="1"/>
  <c r="G211" i="1"/>
  <c r="G208" i="1"/>
  <c r="D127" i="1" l="1"/>
  <c r="H114" i="1"/>
  <c r="F114" i="1"/>
  <c r="D114" i="1"/>
  <c r="D93" i="1"/>
  <c r="D92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F42" i="1"/>
  <c r="I101" i="1"/>
  <c r="G42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<sst xmlns="http://schemas.openxmlformats.org/spreadsheetml/2006/main" count="231" uniqueCount="120">
  <si>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</si>
  <si>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</si>
  <si>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</si>
  <si>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</si>
  <si>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</si>
  <si>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</si>
  <si>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</si>
  <si>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</si>
  <si>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</si>
  <si>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</si>
  <si>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</si>
  <si>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</si>
  <si>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</si>
  <si>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</si>
  <si>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</si>
  <si>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</si>
  <si>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</si>
  <si>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</si>
  <si>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</si>
  <si>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</si>
  <si>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</si>
  <si>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</si>
  <si>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</si>
  <si>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</si>
  <si>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</si>
  <si>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</si>
  <si>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</si>
  <si>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</si>
  <si>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</si>
  <si>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</si>
  <si>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</si>
  <si>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</si>
  <si>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</si>
  <si>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</si>
  <si>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</si>
  <si>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</si>
  <si>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</si>
  <si>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</si>
  <si>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</si>
  <si>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</si>
  <si>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</si>
  <si>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</si>
  <si>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</si>
  <si>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</si>
  <si>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</si>
  <si>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</si>
  <si>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</si>
  <si>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</si>
  <si>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</si>
  <si>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</si>
  <si>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</si>
  <si>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</si>
  <si>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</si>
  <si>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</si>
  <si>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</si>
  <si>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</si>
  <si>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</si>
  <si>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</si>
  <si>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</si>
  <si>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</si>
  <si>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</si>
  <si>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</si>
  <si>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</si>
  <si>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</si>
  <si>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</si>
  <si>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</si>
  <si>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</si>
  <si>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</si>
  <si>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</si>
  <si>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</si>
  <si>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</si>
  <si>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</si>
  <si>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</si>
  <si>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</si>
  <si>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</si>
  <si>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</si>
  <si>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</si>
  <si>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</si>
  <si>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</si>
  <si>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</si>
  <si>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</si>
  <si>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</si>
  <si>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</si>
  <si>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</si>
  <si>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</si>
  <si>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</si>
  <si>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</si>
  <si>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</si>
  <si>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</si>
  <si>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</si>
  <si>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</si>
  <si>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</si>
  <si>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</si>
  <si>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</si>
  <si>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</si>
  <si>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</si>
  <si>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</si>
  <si>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</si>
  <si>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</si>
  <si>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</si>
  <si>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</si>
  <si>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</si>
  <si>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</si>
  <si>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</si>
  <si>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</si>
  <si>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</si>
  <si>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</si>
  <si>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</si>
  <si>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</si>
  <si>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</si>
  <si>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</si>
  <si>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</si>
  <si>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</si>
  <si>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</si>
  <si>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t>LANDET KVANTUM T.O.M UKE 17</t>
  </si>
  <si>
    <t>LANDET KVANTUM T.O.M. UKE 17 2017</t>
  </si>
  <si>
    <r>
      <t xml:space="preserve">3 </t>
    </r>
    <r>
      <rPr>
        <sz val="9"/>
        <color theme="1"/>
        <rFont val="Calibri"/>
        <family val="2"/>
      </rPr>
      <t>Registrert rekreasjonsfiske utgjør 1 310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</si>
  <si>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</si>
  <si>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149 tonn, men det legges til grunn at hele avsetningen tas</t>
    </r>
  </si>
  <si>
    <t>LANDET KVANTUM UKE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</si>
</sst>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26"/>
  <sheetViews>
    <sheetView showGridLines="0" showZeros="0" tabSelected="1" showRuler="0" view="pageLayout" zoomScaleNormal="115" workbookViewId="0">
      <selection activeCell="G137" sqref="G137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28576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156102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19101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223079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2" t="s">
        <v>110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111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119</v>
      </c>
      <c r="G20" s="334" t="s">
        <v>114</v>
      </c>
      <c r="H20" s="334" t="s">
        <v>75</v>
      </c>
      <c r="I20" s="334" t="s">
        <v>64</v>
      </c>
      <c r="J20" s="335" t="s">
        <v>115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302.76729999999998</v>
      </c>
      <c r="G21" s="336">
        <f>G22+G23</f>
        <v>36923.540399999998</v>
      </c>
      <c r="H21" s="336"/>
      <c r="I21" s="336">
        <f>I23+I22</f>
        <v>74414.459600000002</v>
      </c>
      <c r="J21" s="337">
        <f>J23+J22</f>
        <v>37297.659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8">
        <v>110588</v>
      </c>
      <c r="F22" s="338">
        <v>301.9708</v>
      </c>
      <c r="G22" s="338">
        <v>36698.200299999997</v>
      </c>
      <c r="H22" s="338"/>
      <c r="I22" s="338">
        <f>E22-G22</f>
        <v>73889.799700000003</v>
      </c>
      <c r="J22" s="339">
        <v>37013.611499999999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0.79649999999999999</v>
      </c>
      <c r="G23" s="340">
        <v>225.34010000000001</v>
      </c>
      <c r="H23" s="340"/>
      <c r="I23" s="338">
        <f>E23-G23</f>
        <v>524.65989999999999</v>
      </c>
      <c r="J23" s="339">
        <v>284.04750000000001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4983.1332000000002</v>
      </c>
      <c r="G24" s="336">
        <f>G25+G31+G32</f>
        <v>186640.07124999998</v>
      </c>
      <c r="H24" s="336"/>
      <c r="I24" s="336">
        <f>I25+I31+I32</f>
        <v>40009.928749999992</v>
      </c>
      <c r="J24" s="337">
        <f>J25+J31+J32</f>
        <v>207629.88545000003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3931.7257</v>
      </c>
      <c r="G25" s="342">
        <f>G26+G27+G28+G29</f>
        <v>149079.70104999997</v>
      </c>
      <c r="H25" s="342"/>
      <c r="I25" s="342">
        <f>I26+I27+I28+I29+I30</f>
        <v>31666.29895</v>
      </c>
      <c r="J25" s="343">
        <f>J26+J27+J28+J29+J30</f>
        <v>167780.18025000003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4">
        <v>49760</v>
      </c>
      <c r="F26" s="344">
        <v>891.26700000000005</v>
      </c>
      <c r="G26" s="344">
        <v>48330.6754</v>
      </c>
      <c r="H26" s="344"/>
      <c r="I26" s="344">
        <f>E26-G26+H26</f>
        <v>1429.3245999999999</v>
      </c>
      <c r="J26" s="345">
        <v>46087.0913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4">
        <v>44908</v>
      </c>
      <c r="F27" s="344">
        <v>819.73850000000004</v>
      </c>
      <c r="G27" s="344">
        <v>43682.435400000002</v>
      </c>
      <c r="H27" s="344"/>
      <c r="I27" s="344">
        <f>E27-G27+H27</f>
        <v>1225.5645999999979</v>
      </c>
      <c r="J27" s="345">
        <v>47300.0461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4">
        <v>41844</v>
      </c>
      <c r="F28" s="344">
        <v>1075.9589000000001</v>
      </c>
      <c r="G28" s="344">
        <v>34706.147499999999</v>
      </c>
      <c r="H28" s="344"/>
      <c r="I28" s="344">
        <f>E28-G28+H28</f>
        <v>7137.8525000000009</v>
      </c>
      <c r="J28" s="345">
        <v>44990.6976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98</v>
      </c>
      <c r="D29" s="322">
        <v>28645</v>
      </c>
      <c r="E29" s="344">
        <v>27034</v>
      </c>
      <c r="F29" s="344">
        <v>1144.7612999999999</v>
      </c>
      <c r="G29" s="344">
        <v>22360.442749999998</v>
      </c>
      <c r="H29" s="344"/>
      <c r="I29" s="344">
        <f>E29-G29+H29</f>
        <v>4673.5572500000017</v>
      </c>
      <c r="J29" s="345">
        <v>29402.345249999998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99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2">
        <v>29602</v>
      </c>
      <c r="F31" s="342">
        <v>212.72790000000001</v>
      </c>
      <c r="G31" s="342">
        <v>13135.0245</v>
      </c>
      <c r="H31" s="417"/>
      <c r="I31" s="417">
        <f>E31-G31</f>
        <v>16466.9755</v>
      </c>
      <c r="J31" s="343">
        <v>12924.1065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838.67959999999994</v>
      </c>
      <c r="G32" s="342">
        <f>G33</f>
        <v>24425.345700000002</v>
      </c>
      <c r="H32" s="344"/>
      <c r="I32" s="342">
        <f>I33+I34</f>
        <v>-8123.3457000000017</v>
      </c>
      <c r="J32" s="343">
        <f>J33</f>
        <v>26925.598699999999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4">
        <v>14202</v>
      </c>
      <c r="F33" s="344">
        <f>1628.6796-F37</f>
        <v>838.67959999999994</v>
      </c>
      <c r="G33" s="344">
        <f>29508.3457-G37</f>
        <v>24425.345700000002</v>
      </c>
      <c r="H33" s="344"/>
      <c r="I33" s="344">
        <f>E33-G33+H33</f>
        <v>-10223.345700000002</v>
      </c>
      <c r="J33" s="345">
        <v>26925.598699999999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101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309.08600000000001</v>
      </c>
      <c r="G35" s="349">
        <v>3117.9470500000002</v>
      </c>
      <c r="H35" s="349"/>
      <c r="I35" s="378">
        <f t="shared" si="0"/>
        <v>882.05294999999978</v>
      </c>
      <c r="J35" s="379">
        <v>2444.6114499999999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8.5734999999999992</v>
      </c>
      <c r="G36" s="349">
        <v>447.68400000000003</v>
      </c>
      <c r="H36" s="325"/>
      <c r="I36" s="378">
        <f t="shared" si="0"/>
        <v>255.31599999999997</v>
      </c>
      <c r="J36" s="408">
        <v>391.13060000000002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v>790</v>
      </c>
      <c r="G37" s="325">
        <v>5083</v>
      </c>
      <c r="H37" s="377"/>
      <c r="I37" s="378">
        <f t="shared" si="0"/>
        <v>-2083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38.4116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8">
        <f t="shared" si="0"/>
        <v>3000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/>
      <c r="G41" s="325">
        <v>291</v>
      </c>
      <c r="H41" s="325"/>
      <c r="I41" s="378">
        <f t="shared" si="0"/>
        <v>-291</v>
      </c>
      <c r="J41" s="408">
        <v>271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F21+F24+F35+F36+F38+F41+F37</f>
        <v>6431.9716000000008</v>
      </c>
      <c r="G42" s="199">
        <f>G21+G24+G35+G36+G37+G38+G41</f>
        <v>239503.24269999997</v>
      </c>
      <c r="H42" s="199">
        <f>H26+H27+H28+H29+H33</f>
        <v>0</v>
      </c>
      <c r="I42" s="307">
        <f>I21+I24+I35+I36+I37+I38+I39+I40+I41</f>
        <v>116687.7573</v>
      </c>
      <c r="J42" s="200">
        <f>J21+J24+J35+J36+J37+J38+J39+J40+J41</f>
        <v>255034.28650000005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116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21" t="s">
        <v>1</v>
      </c>
      <c r="C49" s="422"/>
      <c r="D49" s="422"/>
      <c r="E49" s="422"/>
      <c r="F49" s="422"/>
      <c r="G49" s="422"/>
      <c r="H49" s="422"/>
      <c r="I49" s="422"/>
      <c r="J49" s="422"/>
      <c r="K49" s="423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6" t="s">
        <v>8</v>
      </c>
      <c r="C57" s="427"/>
      <c r="D57" s="427"/>
      <c r="E57" s="427"/>
      <c r="F57" s="427"/>
      <c r="G57" s="427"/>
      <c r="H57" s="427"/>
      <c r="I57" s="427"/>
      <c r="J57" s="427"/>
      <c r="K57" s="428"/>
      <c r="L57" s="208"/>
      <c r="M57" s="208"/>
    </row>
    <row r="58" spans="2:13" s="3" customFormat="1" ht="63.75" thickBot="1" x14ac:dyDescent="0.3">
      <c r="B58" s="143"/>
      <c r="C58" s="180" t="s">
        <v>19</v>
      </c>
      <c r="D58" s="198" t="s">
        <v>20</v>
      </c>
      <c r="E58" s="196" t="str">
        <f>F20</f>
        <v>LANDET KVANTUM UKE 17</v>
      </c>
      <c r="F58" s="196" t="str">
        <f>G20</f>
        <v>LANDET KVANTUM T.O.M UKE 17</v>
      </c>
      <c r="G58" s="196" t="str">
        <f>I20</f>
        <v>RESTKVOTER</v>
      </c>
      <c r="H58" s="197" t="str">
        <f>J20</f>
        <v>LANDET KVANTUM T.O.M. UKE 17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43">
        <v>5346</v>
      </c>
      <c r="E59" s="396">
        <v>0.61939999999999995</v>
      </c>
      <c r="F59" s="355">
        <v>184.71690000000001</v>
      </c>
      <c r="G59" s="445">
        <f>D59-F59-F60</f>
        <v>4582.7313999999997</v>
      </c>
      <c r="H59" s="394">
        <v>133.01929999999999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44"/>
      <c r="E60" s="382">
        <v>100.1</v>
      </c>
      <c r="F60" s="401">
        <v>578.55169999999998</v>
      </c>
      <c r="G60" s="446"/>
      <c r="H60" s="357">
        <v>385.8605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/>
      <c r="F61" s="403">
        <v>29.369</v>
      </c>
      <c r="G61" s="411">
        <f>D61-F61</f>
        <v>170.631</v>
      </c>
      <c r="H61" s="306">
        <v>16.125900000000001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1.2259</v>
      </c>
      <c r="F62" s="355">
        <f>F63+F64+F65</f>
        <v>59.857200000000006</v>
      </c>
      <c r="G62" s="401">
        <f>D62-F62</f>
        <v>7959.1427999999996</v>
      </c>
      <c r="H62" s="358">
        <f>H63+H64+H65</f>
        <v>40.2926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0.14180000000000001</v>
      </c>
      <c r="F63" s="367">
        <v>17.568300000000001</v>
      </c>
      <c r="G63" s="367"/>
      <c r="H63" s="368">
        <v>13.3179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1.0841000000000001</v>
      </c>
      <c r="F64" s="367">
        <v>31.630500000000001</v>
      </c>
      <c r="G64" s="367"/>
      <c r="H64" s="368">
        <v>13.0634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/>
      <c r="F65" s="385">
        <v>10.6584</v>
      </c>
      <c r="G65" s="385"/>
      <c r="H65" s="395">
        <v>13.911300000000001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>
        <v>7.1999999999999998E-3</v>
      </c>
      <c r="F66" s="392">
        <v>7.1999999999999998E-3</v>
      </c>
      <c r="G66" s="392">
        <f>D66-F66</f>
        <v>189.99279999999999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101.95249999999999</v>
      </c>
      <c r="F68" s="203">
        <f>F59+F60+F61+F62+F66+F67</f>
        <v>852.50200000000007</v>
      </c>
      <c r="G68" s="203">
        <f>D68-F68</f>
        <v>11372.498</v>
      </c>
      <c r="H68" s="211">
        <f>H59+H60+H61+H62+H66+H67</f>
        <v>576.05049999999994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33"/>
      <c r="D69" s="433"/>
      <c r="E69" s="433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21" t="s">
        <v>1</v>
      </c>
      <c r="C74" s="422"/>
      <c r="D74" s="422"/>
      <c r="E74" s="422"/>
      <c r="F74" s="422"/>
      <c r="G74" s="422"/>
      <c r="H74" s="422"/>
      <c r="I74" s="422"/>
      <c r="J74" s="422"/>
      <c r="K74" s="423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4" t="s">
        <v>2</v>
      </c>
      <c r="D76" s="425"/>
      <c r="E76" s="424" t="s">
        <v>20</v>
      </c>
      <c r="F76" s="429"/>
      <c r="G76" s="424" t="s">
        <v>21</v>
      </c>
      <c r="H76" s="425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37875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f>74063-1515</f>
        <v>72548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112561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112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34" t="s">
        <v>113</v>
      </c>
      <c r="D82" s="434"/>
      <c r="E82" s="434"/>
      <c r="F82" s="434"/>
      <c r="G82" s="434"/>
      <c r="H82" s="434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34"/>
      <c r="D83" s="434"/>
      <c r="E83" s="434"/>
      <c r="F83" s="434"/>
      <c r="G83" s="434"/>
      <c r="H83" s="434"/>
      <c r="I83" s="261"/>
      <c r="J83" s="261"/>
      <c r="K83" s="258"/>
      <c r="L83" s="261"/>
      <c r="M83" s="119"/>
    </row>
    <row r="84" spans="1:13" ht="14.1" customHeight="1" x14ac:dyDescent="0.25">
      <c r="B84" s="430" t="s">
        <v>8</v>
      </c>
      <c r="C84" s="431"/>
      <c r="D84" s="431"/>
      <c r="E84" s="431"/>
      <c r="F84" s="431"/>
      <c r="G84" s="431"/>
      <c r="H84" s="431"/>
      <c r="I84" s="431"/>
      <c r="J84" s="431"/>
      <c r="K84" s="432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17</v>
      </c>
      <c r="G86" s="196" t="str">
        <f>G20</f>
        <v>LANDET KVANTUM T.O.M UKE 17</v>
      </c>
      <c r="H86" s="196" t="str">
        <f>I20</f>
        <v>RESTKVOTER</v>
      </c>
      <c r="I86" s="197" t="str">
        <f>J20</f>
        <v>LANDET KVANTUM T.O.M. UKE 17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36895</v>
      </c>
      <c r="E87" s="336">
        <f>E89+E88</f>
        <v>37875</v>
      </c>
      <c r="F87" s="336">
        <f>F89+F88</f>
        <v>288.66430000000003</v>
      </c>
      <c r="G87" s="336">
        <f>G88+G89</f>
        <v>25914.270499999999</v>
      </c>
      <c r="H87" s="336">
        <f>H88+H89</f>
        <v>11960.729500000001</v>
      </c>
      <c r="I87" s="337">
        <f>I88+I89</f>
        <v>28848.960299999999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36145</v>
      </c>
      <c r="E88" s="338">
        <v>37125</v>
      </c>
      <c r="F88" s="338">
        <v>288.66430000000003</v>
      </c>
      <c r="G88" s="338">
        <v>25548.137599999998</v>
      </c>
      <c r="H88" s="338">
        <f>E88-G88</f>
        <v>11576.862400000002</v>
      </c>
      <c r="I88" s="339">
        <v>28632.9172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/>
      <c r="G89" s="340">
        <v>366.13290000000001</v>
      </c>
      <c r="H89" s="340">
        <f>E89-G89</f>
        <v>383.86709999999999</v>
      </c>
      <c r="I89" s="341">
        <v>216.04310000000001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74063</v>
      </c>
      <c r="F90" s="336">
        <f t="shared" si="1"/>
        <v>882.40319999999997</v>
      </c>
      <c r="G90" s="336">
        <f t="shared" si="1"/>
        <v>20021.714900000003</v>
      </c>
      <c r="H90" s="336">
        <f>H91+H96+H97</f>
        <v>54041.285099999994</v>
      </c>
      <c r="I90" s="337">
        <f t="shared" si="1"/>
        <v>23557.1702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97</v>
      </c>
      <c r="D91" s="321">
        <f t="shared" ref="D91:I91" si="2">D92+D93+D94+D95</f>
        <v>46061</v>
      </c>
      <c r="E91" s="342">
        <f t="shared" si="2"/>
        <v>56854</v>
      </c>
      <c r="F91" s="342">
        <f t="shared" si="2"/>
        <v>571.3306</v>
      </c>
      <c r="G91" s="342">
        <f t="shared" si="2"/>
        <v>13717.4537</v>
      </c>
      <c r="H91" s="342">
        <f>H92+H93+H94+H95</f>
        <v>43136.546299999995</v>
      </c>
      <c r="I91" s="343">
        <f t="shared" si="2"/>
        <v>15946.043799999999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f>12562+588</f>
        <v>13150</v>
      </c>
      <c r="E92" s="344">
        <v>16514</v>
      </c>
      <c r="F92" s="344">
        <v>94.931100000000001</v>
      </c>
      <c r="G92" s="344">
        <v>3683.0221000000001</v>
      </c>
      <c r="H92" s="344">
        <f t="shared" ref="H92:H100" si="3">E92-G92</f>
        <v>12830.9779</v>
      </c>
      <c r="I92" s="345">
        <v>2847.5994999999998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f>11582+927</f>
        <v>12509</v>
      </c>
      <c r="E93" s="344">
        <v>15627</v>
      </c>
      <c r="F93" s="344">
        <v>128.51589999999999</v>
      </c>
      <c r="G93" s="344">
        <v>5073.9354999999996</v>
      </c>
      <c r="H93" s="344">
        <f t="shared" si="3"/>
        <v>10553.0645</v>
      </c>
      <c r="I93" s="345">
        <v>4287.9503999999997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13141</v>
      </c>
      <c r="E94" s="344">
        <v>16606</v>
      </c>
      <c r="F94" s="344">
        <v>241.7261</v>
      </c>
      <c r="G94" s="344">
        <v>3951.9839999999999</v>
      </c>
      <c r="H94" s="344">
        <f t="shared" si="3"/>
        <v>12654.016</v>
      </c>
      <c r="I94" s="345">
        <v>5828.7973000000002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98</v>
      </c>
      <c r="D95" s="322">
        <v>7261</v>
      </c>
      <c r="E95" s="344">
        <v>8107</v>
      </c>
      <c r="F95" s="344">
        <v>106.1575</v>
      </c>
      <c r="G95" s="344">
        <v>1008.5121</v>
      </c>
      <c r="H95" s="344">
        <f t="shared" si="3"/>
        <v>7098.4879000000001</v>
      </c>
      <c r="I95" s="345">
        <v>2981.6966000000002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10835</v>
      </c>
      <c r="E96" s="342">
        <v>11124</v>
      </c>
      <c r="F96" s="342">
        <v>283.58879999999999</v>
      </c>
      <c r="G96" s="342">
        <v>5224.4011</v>
      </c>
      <c r="H96" s="342">
        <f t="shared" si="3"/>
        <v>5899.5989</v>
      </c>
      <c r="I96" s="343">
        <v>6623.9395000000004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9">
        <v>4816</v>
      </c>
      <c r="E97" s="353">
        <v>6085</v>
      </c>
      <c r="F97" s="353">
        <v>27.483799999999999</v>
      </c>
      <c r="G97" s="353">
        <v>1079.8601000000001</v>
      </c>
      <c r="H97" s="353">
        <f t="shared" si="3"/>
        <v>5005.1399000000001</v>
      </c>
      <c r="I97" s="354">
        <v>987.18690000000004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>
        <v>0.56120000000000003</v>
      </c>
      <c r="G98" s="349">
        <v>12.343999999999999</v>
      </c>
      <c r="H98" s="349">
        <f t="shared" si="3"/>
        <v>310.65600000000001</v>
      </c>
      <c r="I98" s="350">
        <v>25.4739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0.91859999999999997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>
        <v>6</v>
      </c>
      <c r="G100" s="325">
        <v>103</v>
      </c>
      <c r="H100" s="325">
        <f t="shared" si="3"/>
        <v>-103</v>
      </c>
      <c r="I100" s="331">
        <v>71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112561</v>
      </c>
      <c r="F101" s="409">
        <f t="shared" si="4"/>
        <v>1178.5473000000002</v>
      </c>
      <c r="G101" s="409">
        <f t="shared" si="4"/>
        <v>46351.329400000002</v>
      </c>
      <c r="H101" s="226">
        <f>H87+H90+H98+H99+H100</f>
        <v>66209.670599999998</v>
      </c>
      <c r="I101" s="200">
        <f>I87+I90+I98+I99+I100</f>
        <v>52802.604399999997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117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6" t="s">
        <v>8</v>
      </c>
      <c r="C117" s="427"/>
      <c r="D117" s="427"/>
      <c r="E117" s="427"/>
      <c r="F117" s="427"/>
      <c r="G117" s="427"/>
      <c r="H117" s="427"/>
      <c r="I117" s="427"/>
      <c r="J117" s="427"/>
      <c r="K117" s="428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17</v>
      </c>
      <c r="G119" s="196" t="str">
        <f>G20</f>
        <v>LANDET KVANTUM T.O.M UKE 17</v>
      </c>
      <c r="H119" s="196" t="str">
        <f>I20</f>
        <v>RESTKVOTER</v>
      </c>
      <c r="I119" s="197" t="str">
        <f>J20</f>
        <v>LANDET KVANTUM T.O.M. UKE 17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214.09019999999998</v>
      </c>
      <c r="G120" s="237">
        <f t="shared" si="5"/>
        <v>24692.441200000001</v>
      </c>
      <c r="H120" s="355">
        <f t="shared" si="5"/>
        <v>35378.558799999999</v>
      </c>
      <c r="I120" s="358">
        <f t="shared" si="5"/>
        <v>18119.833500000001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42.0852</v>
      </c>
      <c r="G121" s="249">
        <v>19443.6237</v>
      </c>
      <c r="H121" s="359">
        <f>E121-G121</f>
        <v>28390.3763</v>
      </c>
      <c r="I121" s="360">
        <v>14864.3349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172.005</v>
      </c>
      <c r="G122" s="249">
        <v>5248.8175000000001</v>
      </c>
      <c r="H122" s="359">
        <f>E122-G122</f>
        <v>6488.1824999999999</v>
      </c>
      <c r="I122" s="360">
        <v>3255.4985999999999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39.766399999999997</v>
      </c>
      <c r="G124" s="300">
        <v>1301.8981000000001</v>
      </c>
      <c r="H124" s="303">
        <f>E124-G124</f>
        <v>36624.101900000001</v>
      </c>
      <c r="I124" s="305">
        <v>2308.1659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1379.7733000000003</v>
      </c>
      <c r="G125" s="230">
        <f>G134+G131+G126</f>
        <v>31430.129400000002</v>
      </c>
      <c r="H125" s="363">
        <f>H126+H131+H134</f>
        <v>30286.870599999998</v>
      </c>
      <c r="I125" s="364">
        <f>I126+I131+I134</f>
        <v>22367.6158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107</v>
      </c>
      <c r="D126" s="391">
        <f>D127+D128+D129+D130</f>
        <v>44779</v>
      </c>
      <c r="E126" s="388">
        <f>E127+E128+E129+E130</f>
        <v>45672</v>
      </c>
      <c r="F126" s="391">
        <f>F127+F128+F129+F130</f>
        <v>1287.5918000000001</v>
      </c>
      <c r="G126" s="391">
        <f>G127+G128+G130+G129</f>
        <v>24546.529300000002</v>
      </c>
      <c r="H126" s="365">
        <f>H127+H128+H129+H130</f>
        <v>21125.470699999998</v>
      </c>
      <c r="I126" s="366">
        <f>I127+I128+I129+I130</f>
        <v>16656.2143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62.346200000000003</v>
      </c>
      <c r="G127" s="245">
        <v>3901.6907999999999</v>
      </c>
      <c r="H127" s="367">
        <f t="shared" ref="H127:H139" si="6">E127-G127</f>
        <v>10158.3092</v>
      </c>
      <c r="I127" s="368">
        <v>2786.3163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136.4829</v>
      </c>
      <c r="G128" s="245">
        <v>6526.8667999999998</v>
      </c>
      <c r="H128" s="367">
        <f t="shared" si="6"/>
        <v>6509.1332000000002</v>
      </c>
      <c r="I128" s="368">
        <v>4526.5789000000004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420.80860000000001</v>
      </c>
      <c r="G129" s="245">
        <v>7275.7925999999998</v>
      </c>
      <c r="H129" s="367">
        <f t="shared" si="6"/>
        <v>3252.2074000000002</v>
      </c>
      <c r="I129" s="368">
        <v>4600.2650999999996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98</v>
      </c>
      <c r="D130" s="245">
        <v>8665</v>
      </c>
      <c r="E130" s="234">
        <v>8048</v>
      </c>
      <c r="F130" s="245">
        <v>667.95410000000004</v>
      </c>
      <c r="G130" s="245">
        <v>6842.1791000000003</v>
      </c>
      <c r="H130" s="367">
        <f t="shared" si="6"/>
        <v>1205.8208999999997</v>
      </c>
      <c r="I130" s="368">
        <v>4743.0540000000001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4.2523</v>
      </c>
      <c r="G131" s="238">
        <v>4295.1652999999997</v>
      </c>
      <c r="H131" s="369">
        <f t="shared" si="6"/>
        <v>2764.8347000000003</v>
      </c>
      <c r="I131" s="370">
        <v>3616.9485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4.2363999999999997</v>
      </c>
      <c r="G132" s="245">
        <v>4281.8462</v>
      </c>
      <c r="H132" s="367">
        <f t="shared" si="6"/>
        <v>2278.1538</v>
      </c>
      <c r="I132" s="368">
        <v>3615.0693000000001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1.5900000000000247E-2</v>
      </c>
      <c r="G133" s="245">
        <f>G131-G132</f>
        <v>13.319099999999708</v>
      </c>
      <c r="H133" s="367">
        <f t="shared" si="6"/>
        <v>486.68090000000029</v>
      </c>
      <c r="I133" s="368">
        <f>I131-I132</f>
        <v>1.8791999999998552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90">
        <v>8985</v>
      </c>
      <c r="F134" s="262">
        <v>87.929199999999994</v>
      </c>
      <c r="G134" s="262">
        <v>2588.4348</v>
      </c>
      <c r="H134" s="371">
        <f t="shared" si="6"/>
        <v>6396.5652</v>
      </c>
      <c r="I134" s="372">
        <v>2094.453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>
        <v>0.11</v>
      </c>
      <c r="G135" s="230">
        <v>12.168200000000001</v>
      </c>
      <c r="H135" s="392">
        <f t="shared" si="6"/>
        <v>111.8318</v>
      </c>
      <c r="I135" s="393">
        <v>5.1044999999999998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5.976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101.85899999999999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/>
      <c r="G138" s="229">
        <v>202</v>
      </c>
      <c r="H138" s="239">
        <f t="shared" si="6"/>
        <v>-202</v>
      </c>
      <c r="I138" s="302">
        <v>89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1639.7159000000004</v>
      </c>
      <c r="G139" s="188">
        <f>G120+G124+G125+G135+G136+G137+G138</f>
        <v>59638.636899999998</v>
      </c>
      <c r="H139" s="203">
        <f t="shared" si="6"/>
        <v>102449.3631</v>
      </c>
      <c r="I139" s="200">
        <f>I120+I124+I125+I135+I136+I137+I138</f>
        <v>44991.578699999998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118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35" t="s">
        <v>2</v>
      </c>
      <c r="D149" s="436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17</v>
      </c>
      <c r="F158" s="70" t="str">
        <f>G20</f>
        <v>LANDET KVANTUM T.O.M UKE 17</v>
      </c>
      <c r="G158" s="70" t="str">
        <f>I20</f>
        <v>RESTKVOTER</v>
      </c>
      <c r="H158" s="93" t="str">
        <f>J20</f>
        <v>LANDET KVANTUM T.O.M. UKE 17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5.2442000000000002</v>
      </c>
      <c r="F159" s="185">
        <v>1561.7563</v>
      </c>
      <c r="G159" s="185">
        <f>D159-F159</f>
        <v>17839.243699999999</v>
      </c>
      <c r="H159" s="223">
        <v>683.33789999999999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/>
      <c r="F160" s="185">
        <v>1.2463</v>
      </c>
      <c r="G160" s="185">
        <f>D160-F160</f>
        <v>98.753699999999995</v>
      </c>
      <c r="H160" s="223">
        <v>1.992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5.2442000000000002</v>
      </c>
      <c r="F162" s="187">
        <f>SUM(F159:F161)</f>
        <v>1563.0026</v>
      </c>
      <c r="G162" s="187">
        <f>D162-F162</f>
        <v>17950.9974</v>
      </c>
      <c r="H162" s="210">
        <f>SUM(H159:H161)</f>
        <v>685.32989999999995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40" t="s">
        <v>1</v>
      </c>
      <c r="C165" s="441"/>
      <c r="D165" s="441"/>
      <c r="E165" s="441"/>
      <c r="F165" s="441"/>
      <c r="G165" s="441"/>
      <c r="H165" s="441"/>
      <c r="I165" s="441"/>
      <c r="J165" s="441"/>
      <c r="K165" s="442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5" t="s">
        <v>2</v>
      </c>
      <c r="D167" s="436"/>
      <c r="E167" s="435" t="s">
        <v>53</v>
      </c>
      <c r="F167" s="436"/>
      <c r="G167" s="435" t="s">
        <v>106</v>
      </c>
      <c r="H167" s="436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17</v>
      </c>
      <c r="G178" s="70" t="str">
        <f>G20</f>
        <v>LANDET KVANTUM T.O.M UKE 17</v>
      </c>
      <c r="H178" s="70" t="str">
        <f>I20</f>
        <v>RESTKVOTER</v>
      </c>
      <c r="I178" s="93" t="str">
        <f>J20</f>
        <v>LANDET KVANTUM T.O.M. UKE 17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1290.2601999999999</v>
      </c>
      <c r="G179" s="231">
        <f t="shared" si="7"/>
        <v>14985.9468</v>
      </c>
      <c r="H179" s="310">
        <f t="shared" si="7"/>
        <v>29379.053199999998</v>
      </c>
      <c r="I179" s="315">
        <f>I180+I181+I182+I183</f>
        <v>16934.454300000001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>
        <v>1106.3488</v>
      </c>
      <c r="G180" s="293">
        <v>13697.3513</v>
      </c>
      <c r="H180" s="308">
        <f t="shared" ref="H180:H185" si="8">E180-G180</f>
        <v>15111.6487</v>
      </c>
      <c r="I180" s="313">
        <v>14506.86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>
        <v>123.6614</v>
      </c>
      <c r="G181" s="293">
        <v>600.83600000000001</v>
      </c>
      <c r="H181" s="308">
        <f t="shared" si="8"/>
        <v>6897.1639999999998</v>
      </c>
      <c r="I181" s="313">
        <v>1478.7835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32.522399999999998</v>
      </c>
      <c r="G182" s="293">
        <v>583.70349999999996</v>
      </c>
      <c r="H182" s="308">
        <f t="shared" si="8"/>
        <v>1293.2964999999999</v>
      </c>
      <c r="I182" s="313">
        <v>743.54560000000004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27.727599999999999</v>
      </c>
      <c r="G183" s="405">
        <v>104.056</v>
      </c>
      <c r="H183" s="406">
        <f t="shared" si="8"/>
        <v>6076.9440000000004</v>
      </c>
      <c r="I183" s="407">
        <v>205.26519999999999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>
        <v>274.13729999999998</v>
      </c>
      <c r="G184" s="294">
        <v>444.85059999999999</v>
      </c>
      <c r="H184" s="312">
        <f t="shared" si="8"/>
        <v>5055.1494000000002</v>
      </c>
      <c r="I184" s="317">
        <v>924.75900000000001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23.001200000000001</v>
      </c>
      <c r="G185" s="231">
        <f>G186+G187</f>
        <v>1616.6759999999999</v>
      </c>
      <c r="H185" s="310">
        <f t="shared" si="8"/>
        <v>6383.3240000000005</v>
      </c>
      <c r="I185" s="315">
        <f>I186+I187</f>
        <v>2696.3711000000003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/>
      <c r="G186" s="293">
        <v>846.42269999999996</v>
      </c>
      <c r="H186" s="308"/>
      <c r="I186" s="313">
        <v>1336.433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23.001200000000001</v>
      </c>
      <c r="G187" s="233">
        <v>770.25329999999997</v>
      </c>
      <c r="H187" s="311"/>
      <c r="I187" s="316">
        <v>1359.9381000000001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>
        <v>0.1176</v>
      </c>
      <c r="G188" s="294">
        <v>0.46079999999999999</v>
      </c>
      <c r="H188" s="312">
        <f>E188-G188</f>
        <v>9.5391999999999992</v>
      </c>
      <c r="I188" s="317">
        <v>7.0448000000000004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0.35170000000000001</v>
      </c>
      <c r="G189" s="232">
        <v>20.437200000000001</v>
      </c>
      <c r="H189" s="309">
        <f>E189-G189</f>
        <v>-20.437200000000001</v>
      </c>
      <c r="I189" s="314">
        <v>8.7840000000000007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1587.8679999999999</v>
      </c>
      <c r="G190" s="188">
        <f>G179+G184+G185+G188+G189</f>
        <v>17068.3714</v>
      </c>
      <c r="H190" s="203">
        <f>H179+H184+H185+H188+H189</f>
        <v>40806.628599999996</v>
      </c>
      <c r="I190" s="200">
        <f>I179+I184+I185+I188+I189</f>
        <v>20571.413200000003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40" t="s">
        <v>1</v>
      </c>
      <c r="C195" s="441"/>
      <c r="D195" s="441"/>
      <c r="E195" s="441"/>
      <c r="F195" s="441"/>
      <c r="G195" s="441"/>
      <c r="H195" s="441"/>
      <c r="I195" s="441"/>
      <c r="J195" s="441"/>
      <c r="K195" s="442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17</v>
      </c>
      <c r="F207" s="70" t="str">
        <f>G20</f>
        <v>LANDET KVANTUM T.O.M UKE 17</v>
      </c>
      <c r="G207" s="70" t="str">
        <f>I20</f>
        <v>RESTKVOTER</v>
      </c>
      <c r="H207" s="93" t="str">
        <f>J20</f>
        <v>LANDET KVANTUM T.O.M. UKE 17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33.663499999999999</v>
      </c>
      <c r="F208" s="185">
        <v>323.53160000000003</v>
      </c>
      <c r="G208" s="185">
        <f>D208-F208</f>
        <v>1276.4684</v>
      </c>
      <c r="H208" s="223">
        <v>333.22359999999998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9.5863999999999994</v>
      </c>
      <c r="F209" s="185">
        <v>1465.3578</v>
      </c>
      <c r="G209" s="185">
        <f t="shared" ref="G209:G211" si="9">D209-F209</f>
        <v>3839.6422000000002</v>
      </c>
      <c r="H209" s="223">
        <v>1140.5199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3.5941000000000001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/>
      <c r="F211" s="186">
        <v>3.5999999999999997E-2</v>
      </c>
      <c r="G211" s="185">
        <f t="shared" si="9"/>
        <v>-3.5999999999999997E-2</v>
      </c>
      <c r="H211" s="224">
        <v>1.1868000000000001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43.249899999999997</v>
      </c>
      <c r="F212" s="187">
        <f>SUM(F208:F211)</f>
        <v>1789.4328</v>
      </c>
      <c r="G212" s="187">
        <f>D212-F212</f>
        <v>5165.5671999999995</v>
      </c>
      <c r="H212" s="210">
        <f>H208+H209+H210+H211</f>
        <v>1478.5244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17
&amp;"-,Normal"&amp;11(iht. motatte landings- og sluttsedler fra fiskesalgslagene; alle tallstørrelser i hele tonn)&amp;R02.05.2018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UKE_17_2018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2018-04-10T07:07:55Z</cp:lastPrinted>
  <dcterms:created xsi:type="dcterms:W3CDTF">2011-07-06T12:13:20Z</dcterms:created>
  <dcterms:modified xsi:type="dcterms:W3CDTF">2018-05-02T06:45:28Z</dcterms:modified>
</cp:coreProperties>
</file>