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32\"/>
    </mc:Choice>
  </mc:AlternateContent>
  <bookViews>
    <workbookView xWindow="0" yWindow="0" windowWidth="23040" windowHeight="10848" tabRatio="413"/>
  </bookViews>
  <sheets>
    <sheet name="UKE_32_2018" sheetId="1" r:id="rId1"/>
  </sheets>
  <definedNames>
    <definedName name="Z_14D440E4_F18A_4F78_9989_38C1B133222D_.wvu.Cols" localSheetId="0" hidden="1">UKE_32_2018!#REF!</definedName>
    <definedName name="Z_14D440E4_F18A_4F78_9989_38C1B133222D_.wvu.PrintArea" localSheetId="0" hidden="1">UKE_32_2018!$B$1:$M$247</definedName>
    <definedName name="Z_14D440E4_F18A_4F78_9989_38C1B133222D_.wvu.Rows" localSheetId="0" hidden="1">UKE_32_2018!$359:$1048576,UKE_32_2018!$248:$358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I243" i="1" l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<sst xmlns="http://schemas.openxmlformats.org/spreadsheetml/2006/main" count="255" uniqueCount="128">
  <si>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</si>
  <si>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</si>
  <si>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</si>
  <si>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</si>
  <si>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</si>
  <si>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</si>
  <si>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</si>
  <si>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</si>
  <si>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</si>
  <si>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</si>
  <si>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</si>
  <si>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</si>
  <si>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</si>
  <si>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</si>
  <si>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</si>
  <si>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</si>
  <si>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</si>
  <si>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</si>
  <si>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</si>
  <si>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</si>
  <si>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</si>
  <si>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</si>
  <si>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</si>
  <si>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</si>
  <si>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</si>
  <si>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</si>
  <si>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</si>
  <si>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</si>
  <si>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</si>
  <si>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</si>
  <si>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</si>
  <si>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</si>
  <si>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</si>
  <si>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</si>
  <si>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</si>
  <si>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</si>
  <si>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</si>
  <si>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</si>
  <si>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</si>
  <si>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</si>
  <si>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</si>
  <si>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</si>
  <si>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</si>
  <si>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</si>
  <si>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</si>
  <si>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</si>
  <si>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</si>
  <si>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</si>
  <si>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</si>
  <si>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</si>
  <si>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</si>
  <si>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</si>
  <si>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</si>
  <si>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</si>
  <si>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</si>
  <si>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</si>
  <si>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</si>
  <si>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</si>
  <si>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</si>
  <si>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</si>
  <si>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</si>
  <si>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</si>
  <si>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</si>
  <si>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</si>
  <si>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</si>
  <si>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</si>
  <si>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</si>
  <si>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</si>
  <si>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</si>
  <si>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</si>
  <si>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</si>
  <si>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</si>
  <si>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</si>
  <si>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</si>
  <si>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</si>
  <si>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</si>
  <si>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</si>
  <si>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</si>
  <si>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</si>
  <si>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</si>
  <si>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</si>
  <si>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</si>
  <si>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</si>
  <si>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</si>
  <si>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</si>
  <si>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</si>
  <si>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</si>
  <si>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</si>
  <si>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</si>
  <si>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</si>
  <si>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</si>
  <si>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</si>
  <si>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</si>
  <si>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</si>
  <si>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</si>
  <si>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</si>
  <si>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</si>
  <si>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</si>
  <si>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</si>
  <si>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</si>
  <si>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</si>
  <si>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</si>
  <si>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</si>
  <si>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</si>
  <si>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</si>
  <si>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</si>
  <si>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</si>
  <si>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</si>
  <si>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</si>
  <si>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</si>
  <si>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</si>
  <si>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</si>
  <si>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</si>
  <si>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</si>
  <si>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</si>
  <si>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</si>
  <si>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</si>
  <si>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</si>
  <si>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</si>
  <si>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</si>
  <si>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</si>
  <si>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</si>
  <si>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32</t>
  </si>
  <si>
    <t>LANDET KVANTUM T.O.M UKE 32</t>
  </si>
  <si>
    <t>LANDET KVANTUM T.O.M. UKE 32 2017</t>
  </si>
  <si>
    <r>
      <t xml:space="preserve">3 </t>
    </r>
    <r>
      <rPr>
        <sz val="9"/>
        <color theme="1"/>
        <rFont val="Calibri"/>
        <family val="2"/>
      </rPr>
      <t>Registrert rekreasjonsfiske utgjør 1 502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</si>
  <si>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</si>
  <si>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313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</si>
</sst>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55" zoomScaleNormal="115" workbookViewId="0">
      <selection activeCell="J60" sqref="J60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52" t="s">
        <v>119</v>
      </c>
      <c r="C2" s="453"/>
      <c r="D2" s="453"/>
      <c r="E2" s="453"/>
      <c r="F2" s="453"/>
      <c r="G2" s="453"/>
      <c r="H2" s="453"/>
      <c r="I2" s="453"/>
      <c r="J2" s="453"/>
      <c r="K2" s="454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36" t="s">
        <v>8</v>
      </c>
      <c r="C18" s="437"/>
      <c r="D18" s="437"/>
      <c r="E18" s="437"/>
      <c r="F18" s="437"/>
      <c r="G18" s="437"/>
      <c r="H18" s="437"/>
      <c r="I18" s="437"/>
      <c r="J18" s="437"/>
      <c r="K18" s="438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122</v>
      </c>
      <c r="G20" s="327" t="s">
        <v>123</v>
      </c>
      <c r="H20" s="328" t="s">
        <v>75</v>
      </c>
      <c r="I20" s="328" t="s">
        <v>64</v>
      </c>
      <c r="J20" s="329" t="s">
        <v>124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1869.462</v>
      </c>
      <c r="G21" s="330">
        <f>G22+G23</f>
        <v>60883.389200000005</v>
      </c>
      <c r="H21" s="330"/>
      <c r="I21" s="330">
        <f>I23+I22</f>
        <v>50454.610799999995</v>
      </c>
      <c r="J21" s="331">
        <f>J23+J22</f>
        <v>73819.402199999997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1852.9185</v>
      </c>
      <c r="G22" s="332">
        <v>60512.287900000003</v>
      </c>
      <c r="H22" s="332"/>
      <c r="I22" s="332">
        <f>E22-G22</f>
        <v>50075.712099999997</v>
      </c>
      <c r="J22" s="333">
        <v>73381.052100000001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>
        <v>16.543500000000002</v>
      </c>
      <c r="G23" s="334">
        <v>371.10129999999998</v>
      </c>
      <c r="H23" s="334"/>
      <c r="I23" s="332">
        <f>E23-G23</f>
        <v>378.89870000000002</v>
      </c>
      <c r="J23" s="333">
        <v>438.3501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712.84900000000005</v>
      </c>
      <c r="G24" s="330">
        <f>G25+G31+G32</f>
        <v>210549.82309999998</v>
      </c>
      <c r="H24" s="330"/>
      <c r="I24" s="330">
        <f>I25+I31+I32</f>
        <v>16100.176900000006</v>
      </c>
      <c r="J24" s="331">
        <f>J25+J31+J32</f>
        <v>241438.00634999998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681.18540000000007</v>
      </c>
      <c r="G25" s="336">
        <f>G26+G27+G28+G29</f>
        <v>167284.81469999999</v>
      </c>
      <c r="H25" s="336"/>
      <c r="I25" s="336">
        <f>I26+I27+I28+I29+I30</f>
        <v>13461.185300000005</v>
      </c>
      <c r="J25" s="337">
        <f>J26+J27+J28+J29+J30</f>
        <v>192015.00815000001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77.697000000000003</v>
      </c>
      <c r="G26" s="338">
        <v>50756.877999999997</v>
      </c>
      <c r="H26" s="338">
        <v>821</v>
      </c>
      <c r="I26" s="338">
        <f>E26-G26+H26</f>
        <v>-175.87799999999697</v>
      </c>
      <c r="J26" s="339">
        <v>48607.680200000003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60</v>
      </c>
      <c r="D27" s="317">
        <v>44493</v>
      </c>
      <c r="E27" s="338">
        <v>44908</v>
      </c>
      <c r="F27" s="338">
        <v>113.64</v>
      </c>
      <c r="G27" s="338">
        <v>47186.231</v>
      </c>
      <c r="H27" s="338">
        <v>1404</v>
      </c>
      <c r="I27" s="338">
        <f>E27-G27+H27</f>
        <v>-874.23099999999977</v>
      </c>
      <c r="J27" s="339">
        <v>51271.722900000001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61</v>
      </c>
      <c r="D28" s="317">
        <v>42834</v>
      </c>
      <c r="E28" s="338">
        <v>41844</v>
      </c>
      <c r="F28" s="338">
        <v>382.05970000000002</v>
      </c>
      <c r="G28" s="338">
        <v>40634.6947</v>
      </c>
      <c r="H28" s="338">
        <v>1978</v>
      </c>
      <c r="I28" s="338">
        <f>E28-G28+H28</f>
        <v>3187.3053</v>
      </c>
      <c r="J28" s="339">
        <v>55923.701699999998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93</v>
      </c>
      <c r="D29" s="317">
        <v>28645</v>
      </c>
      <c r="E29" s="338">
        <v>27034</v>
      </c>
      <c r="F29" s="338">
        <v>107.78870000000001</v>
      </c>
      <c r="G29" s="338">
        <v>28707.010999999999</v>
      </c>
      <c r="H29" s="338">
        <v>1912</v>
      </c>
      <c r="I29" s="338">
        <f>E29-G29+H29</f>
        <v>238.9890000000014</v>
      </c>
      <c r="J29" s="339">
        <v>36211.903350000001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94</v>
      </c>
      <c r="D30" s="317">
        <v>17200</v>
      </c>
      <c r="E30" s="338">
        <v>17200</v>
      </c>
      <c r="F30" s="338">
        <f>G30-5816</f>
        <v>299</v>
      </c>
      <c r="G30" s="338">
        <f>SUM(H26:H29)</f>
        <v>6115</v>
      </c>
      <c r="H30" s="338"/>
      <c r="I30" s="338">
        <f>E30-G30</f>
        <v>11085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>
        <v>0.1245</v>
      </c>
      <c r="G31" s="336">
        <v>17320.8073</v>
      </c>
      <c r="H31" s="396"/>
      <c r="I31" s="396">
        <f>E31-G31</f>
        <v>12281.1927</v>
      </c>
      <c r="J31" s="417">
        <v>20243.193299999999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31.539100000000001</v>
      </c>
      <c r="G32" s="336">
        <f>G33</f>
        <v>25944.201099999998</v>
      </c>
      <c r="H32" s="338"/>
      <c r="I32" s="396">
        <f>I33+I34</f>
        <v>-9642.2010999999984</v>
      </c>
      <c r="J32" s="417">
        <f>J33</f>
        <v>29179.804899999999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31.5391-F37</f>
        <v>31.539100000000001</v>
      </c>
      <c r="G33" s="338">
        <f>32039.2011-G37</f>
        <v>25944.201099999998</v>
      </c>
      <c r="H33" s="338">
        <v>472</v>
      </c>
      <c r="I33" s="338">
        <f>E33-G33+H33</f>
        <v>-11270.201099999998</v>
      </c>
      <c r="J33" s="339">
        <v>29179.804899999999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96</v>
      </c>
      <c r="D34" s="318">
        <v>2100</v>
      </c>
      <c r="E34" s="341">
        <v>2100</v>
      </c>
      <c r="F34" s="341">
        <f>G34-457</f>
        <v>15</v>
      </c>
      <c r="G34" s="341">
        <f>H33</f>
        <v>472</v>
      </c>
      <c r="H34" s="341"/>
      <c r="I34" s="341">
        <f>E34-G34</f>
        <v>1628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389">
        <v>4000</v>
      </c>
      <c r="E35" s="343">
        <v>4000</v>
      </c>
      <c r="F35" s="343"/>
      <c r="G35" s="343">
        <v>3964.1632</v>
      </c>
      <c r="H35" s="343"/>
      <c r="I35" s="371">
        <f t="shared" ref="I35:I41" si="0">E35-G35</f>
        <v>35.836800000000039</v>
      </c>
      <c r="J35" s="372">
        <v>2836.59645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/>
      <c r="G36" s="320">
        <v>546.774</v>
      </c>
      <c r="H36" s="320"/>
      <c r="I36" s="371">
        <f t="shared" si="0"/>
        <v>156.226</v>
      </c>
      <c r="J36" s="418">
        <v>409.9316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19">
        <v>3000</v>
      </c>
      <c r="E37" s="320">
        <v>3000</v>
      </c>
      <c r="F37" s="320"/>
      <c r="G37" s="320">
        <v>6095</v>
      </c>
      <c r="H37" s="370"/>
      <c r="I37" s="371">
        <f t="shared" si="0"/>
        <v>-3095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19">
        <v>7000</v>
      </c>
      <c r="E38" s="320">
        <v>7000</v>
      </c>
      <c r="F38" s="320">
        <v>12.5746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19">
        <v>3000</v>
      </c>
      <c r="E39" s="320">
        <v>3000</v>
      </c>
      <c r="F39" s="320">
        <v>7.1791</v>
      </c>
      <c r="G39" s="320">
        <v>1104.5381</v>
      </c>
      <c r="H39" s="320"/>
      <c r="I39" s="371">
        <f t="shared" si="0"/>
        <v>1895.4619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/>
      <c r="G41" s="320">
        <v>310</v>
      </c>
      <c r="H41" s="320"/>
      <c r="I41" s="371">
        <f t="shared" si="0"/>
        <v>-310</v>
      </c>
      <c r="J41" s="418">
        <v>331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2602.0646999999999</v>
      </c>
      <c r="G42" s="322">
        <f>G21+G24+G35+G36+G37+G38+G39+G41</f>
        <v>290453.6876</v>
      </c>
      <c r="H42" s="196">
        <f>H26+H27+H28+H29+H33</f>
        <v>6587</v>
      </c>
      <c r="I42" s="302">
        <f>I21+I24+I35+I36+I37+I38+I39+I40+I41</f>
        <v>65737.312399999995</v>
      </c>
      <c r="J42" s="197">
        <f>J21+J24+J35+J36+J37+J38+J39+J40+J41</f>
        <v>325834.93660000002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26" t="s">
        <v>2</v>
      </c>
      <c r="D51" s="427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36" t="s">
        <v>8</v>
      </c>
      <c r="C57" s="437"/>
      <c r="D57" s="437"/>
      <c r="E57" s="437"/>
      <c r="F57" s="437"/>
      <c r="G57" s="437"/>
      <c r="H57" s="437"/>
      <c r="I57" s="437"/>
      <c r="J57" s="437"/>
      <c r="K57" s="438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32</v>
      </c>
      <c r="F58" s="328" t="str">
        <f>G20</f>
        <v>LANDET KVANTUM T.O.M UKE 32</v>
      </c>
      <c r="G58" s="328" t="str">
        <f>I20</f>
        <v>RESTKVOTER</v>
      </c>
      <c r="H58" s="329" t="str">
        <f>J20</f>
        <v>LANDET KVANTUM T.O.M. UKE 32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39">
        <v>5346</v>
      </c>
      <c r="E59" s="330">
        <v>17.279</v>
      </c>
      <c r="F59" s="330">
        <v>1190.0385000000001</v>
      </c>
      <c r="G59" s="441">
        <f>D59-F59-F60</f>
        <v>2764.6874999999995</v>
      </c>
      <c r="H59" s="381">
        <v>1301.8593000000001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40"/>
      <c r="E60" s="419">
        <v>51.435000000000002</v>
      </c>
      <c r="F60" s="419">
        <v>1391.2739999999999</v>
      </c>
      <c r="G60" s="442"/>
      <c r="H60" s="350">
        <v>1042.8664000000001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420">
        <v>9.0200000000000002E-2</v>
      </c>
      <c r="F61" s="420">
        <v>67.563800000000001</v>
      </c>
      <c r="G61" s="390">
        <f>D61-F61</f>
        <v>132.43619999999999</v>
      </c>
      <c r="H61" s="301">
        <v>51.045999999999999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57</v>
      </c>
      <c r="D62" s="232">
        <v>8019</v>
      </c>
      <c r="E62" s="349">
        <f>SUM(E63:E65)</f>
        <v>1002.4929</v>
      </c>
      <c r="F62" s="349">
        <f>F63+F64+F65</f>
        <v>6338.8298000000004</v>
      </c>
      <c r="G62" s="349">
        <f>D62-F62</f>
        <v>1680.1701999999996</v>
      </c>
      <c r="H62" s="351">
        <f>H63+H64+H65</f>
        <v>7545.4133000000002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434.5797</v>
      </c>
      <c r="F63" s="229">
        <v>2641.1587</v>
      </c>
      <c r="G63" s="229"/>
      <c r="H63" s="361">
        <v>3441.0873000000001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330.13580000000002</v>
      </c>
      <c r="F64" s="229">
        <v>2427.3602999999998</v>
      </c>
      <c r="G64" s="229"/>
      <c r="H64" s="361">
        <v>2837.7908000000002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>
        <v>237.7774</v>
      </c>
      <c r="F65" s="413">
        <v>1270.3108</v>
      </c>
      <c r="G65" s="413"/>
      <c r="H65" s="382">
        <v>1266.5352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44.457000000000001</v>
      </c>
      <c r="G66" s="384">
        <f>D66-F66</f>
        <v>145.54300000000001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5.1900000000000002E-2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1071.2971</v>
      </c>
      <c r="F68" s="200">
        <f>F59+F60+F61+F62+F66+F67</f>
        <v>9032.1666999999998</v>
      </c>
      <c r="G68" s="200">
        <f>G59+G60+G61+G62+G66+G67</f>
        <v>4722.8368999999984</v>
      </c>
      <c r="H68" s="208">
        <f>H59+H60+H61+H62+H66+H67</f>
        <v>9941.9891000000007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0"/>
      <c r="D69" s="450"/>
      <c r="E69" s="450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34" t="s">
        <v>2</v>
      </c>
      <c r="D76" s="435"/>
      <c r="E76" s="434" t="s">
        <v>20</v>
      </c>
      <c r="F76" s="446"/>
      <c r="G76" s="434" t="s">
        <v>21</v>
      </c>
      <c r="H76" s="435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1" t="s">
        <v>108</v>
      </c>
      <c r="D82" s="451"/>
      <c r="E82" s="451"/>
      <c r="F82" s="451"/>
      <c r="G82" s="451"/>
      <c r="H82" s="451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1"/>
      <c r="D83" s="451"/>
      <c r="E83" s="451"/>
      <c r="F83" s="451"/>
      <c r="G83" s="451"/>
      <c r="H83" s="451"/>
      <c r="I83" s="256"/>
      <c r="J83" s="256"/>
      <c r="K83" s="253"/>
      <c r="L83" s="256"/>
      <c r="M83" s="119"/>
    </row>
    <row r="84" spans="1:13" ht="14.1" customHeight="1" x14ac:dyDescent="0.3">
      <c r="B84" s="447" t="s">
        <v>8</v>
      </c>
      <c r="C84" s="448"/>
      <c r="D84" s="448"/>
      <c r="E84" s="448"/>
      <c r="F84" s="448"/>
      <c r="G84" s="448"/>
      <c r="H84" s="448"/>
      <c r="I84" s="448"/>
      <c r="J84" s="448"/>
      <c r="K84" s="449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32</v>
      </c>
      <c r="G86" s="323" t="str">
        <f>G20</f>
        <v>LANDET KVANTUM T.O.M UKE 32</v>
      </c>
      <c r="H86" s="194" t="str">
        <f>I20</f>
        <v>RESTKVOTER</v>
      </c>
      <c r="I86" s="195" t="str">
        <f>J20</f>
        <v>LANDET KVANTUM T.O.M. UKE 32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163.41919999999999</v>
      </c>
      <c r="G87" s="330">
        <f>G88+G89</f>
        <v>30705.442999999999</v>
      </c>
      <c r="H87" s="330">
        <f>H88+H89</f>
        <v>7169.5570000000007</v>
      </c>
      <c r="I87" s="331">
        <f>I88+I89</f>
        <v>38789.019800000002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127.267</v>
      </c>
      <c r="G88" s="332">
        <v>30295.802299999999</v>
      </c>
      <c r="H88" s="332">
        <f>E88-G88</f>
        <v>6829.1977000000006</v>
      </c>
      <c r="I88" s="333">
        <v>38532.0337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>
        <v>36.152200000000001</v>
      </c>
      <c r="G89" s="334">
        <v>409.64069999999998</v>
      </c>
      <c r="H89" s="334">
        <f>E89-G89</f>
        <v>340.35930000000002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592.65380000000005</v>
      </c>
      <c r="G90" s="330">
        <f t="shared" si="1"/>
        <v>34490.775000000001</v>
      </c>
      <c r="H90" s="330">
        <f>H91+H96+H97</f>
        <v>39572.224999999999</v>
      </c>
      <c r="I90" s="331">
        <f t="shared" si="1"/>
        <v>39798.5357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572.14120000000003</v>
      </c>
      <c r="G91" s="336">
        <f t="shared" si="2"/>
        <v>25460.644</v>
      </c>
      <c r="H91" s="336">
        <f>H92+H93+H94+H95</f>
        <v>31393.356</v>
      </c>
      <c r="I91" s="337">
        <f t="shared" si="2"/>
        <v>28505.135399999999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56.731999999999999</v>
      </c>
      <c r="G92" s="338">
        <v>5342.4456</v>
      </c>
      <c r="H92" s="338">
        <f t="shared" ref="H92:H100" si="3">E92-G92</f>
        <v>11171.554400000001</v>
      </c>
      <c r="I92" s="339">
        <v>4610.1851999999999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152.7193</v>
      </c>
      <c r="G93" s="338">
        <v>7971.1027999999997</v>
      </c>
      <c r="H93" s="338">
        <f t="shared" si="3"/>
        <v>7655.8972000000003</v>
      </c>
      <c r="I93" s="339">
        <v>7446.5563000000002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176.9752</v>
      </c>
      <c r="G94" s="338">
        <v>7431.3648999999996</v>
      </c>
      <c r="H94" s="338">
        <f t="shared" si="3"/>
        <v>9174.6350999999995</v>
      </c>
      <c r="I94" s="339">
        <v>9745.9462999999996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93</v>
      </c>
      <c r="D95" s="317">
        <v>7439</v>
      </c>
      <c r="E95" s="338">
        <v>8107</v>
      </c>
      <c r="F95" s="338">
        <v>185.71469999999999</v>
      </c>
      <c r="G95" s="338">
        <v>4715.7307000000001</v>
      </c>
      <c r="H95" s="338">
        <f t="shared" si="3"/>
        <v>3391.2692999999999</v>
      </c>
      <c r="I95" s="339">
        <v>6702.4476000000004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/>
      <c r="G96" s="336">
        <v>7663.9890999999998</v>
      </c>
      <c r="H96" s="336">
        <f t="shared" si="3"/>
        <v>3460.0109000000002</v>
      </c>
      <c r="I96" s="337">
        <v>9865.4480999999996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90</v>
      </c>
      <c r="D97" s="324">
        <v>4933</v>
      </c>
      <c r="E97" s="347">
        <v>6085</v>
      </c>
      <c r="F97" s="347">
        <v>20.512599999999999</v>
      </c>
      <c r="G97" s="347">
        <v>1366.1419000000001</v>
      </c>
      <c r="H97" s="347">
        <f t="shared" si="3"/>
        <v>4718.8580999999995</v>
      </c>
      <c r="I97" s="348">
        <v>1427.9521999999999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19">
        <v>300</v>
      </c>
      <c r="E99" s="320">
        <v>300</v>
      </c>
      <c r="F99" s="320">
        <v>2.3639999999999999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>
        <v>1</v>
      </c>
      <c r="G100" s="320">
        <v>112</v>
      </c>
      <c r="H100" s="320">
        <f t="shared" si="3"/>
        <v>-112</v>
      </c>
      <c r="I100" s="325">
        <v>83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759.43700000000013</v>
      </c>
      <c r="G101" s="223">
        <f t="shared" si="4"/>
        <v>65620.954100000003</v>
      </c>
      <c r="H101" s="223">
        <f>H87+H90+H98+H99+H100</f>
        <v>46940.045899999997</v>
      </c>
      <c r="I101" s="197">
        <f>I87+I90+I98+I99+I100</f>
        <v>78996.068100000004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34" t="s">
        <v>2</v>
      </c>
      <c r="D109" s="435"/>
      <c r="E109" s="434" t="s">
        <v>20</v>
      </c>
      <c r="F109" s="435"/>
      <c r="G109" s="434" t="s">
        <v>21</v>
      </c>
      <c r="H109" s="435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36" t="s">
        <v>8</v>
      </c>
      <c r="C117" s="437"/>
      <c r="D117" s="437"/>
      <c r="E117" s="437"/>
      <c r="F117" s="437"/>
      <c r="G117" s="437"/>
      <c r="H117" s="437"/>
      <c r="I117" s="437"/>
      <c r="J117" s="437"/>
      <c r="K117" s="438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32</v>
      </c>
      <c r="G119" s="327" t="str">
        <f>G20</f>
        <v>LANDET KVANTUM T.O.M UKE 32</v>
      </c>
      <c r="H119" s="194" t="str">
        <f>I20</f>
        <v>RESTKVOTER</v>
      </c>
      <c r="I119" s="195" t="str">
        <f>J20</f>
        <v>LANDET KVANTUM T.O.M. UKE 32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183.61949999999999</v>
      </c>
      <c r="G120" s="349">
        <f t="shared" si="5"/>
        <v>44027.023300000001</v>
      </c>
      <c r="H120" s="349">
        <f t="shared" si="5"/>
        <v>16043.976700000003</v>
      </c>
      <c r="I120" s="351">
        <f t="shared" si="5"/>
        <v>25606.278999999999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181.79689999999999</v>
      </c>
      <c r="G121" s="352">
        <v>36770.783799999997</v>
      </c>
      <c r="H121" s="352">
        <f>E121-G121</f>
        <v>11063.216200000003</v>
      </c>
      <c r="I121" s="353">
        <v>21667.8897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>
        <v>1.8226</v>
      </c>
      <c r="G122" s="352">
        <v>7256.2394999999997</v>
      </c>
      <c r="H122" s="352">
        <f>E122-G122</f>
        <v>4480.7605000000003</v>
      </c>
      <c r="I122" s="353">
        <v>3938.3892999999998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1678.6079999999999</v>
      </c>
      <c r="G124" s="230">
        <v>23074.825799999999</v>
      </c>
      <c r="H124" s="298">
        <f>E124-G124</f>
        <v>14851.174200000001</v>
      </c>
      <c r="I124" s="300">
        <v>25093.1669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430.54510000000005</v>
      </c>
      <c r="G125" s="230">
        <f>G134+G131+G126</f>
        <v>39980.423699999999</v>
      </c>
      <c r="H125" s="356">
        <f>H126+H131+H134</f>
        <v>21736.576300000001</v>
      </c>
      <c r="I125" s="357">
        <f>I126+I131+I134</f>
        <v>28475.226300000006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346.66340000000002</v>
      </c>
      <c r="G126" s="375">
        <f>G127+G128+G130+G129</f>
        <v>32003.076200000003</v>
      </c>
      <c r="H126" s="358">
        <f>H127+H128+H129+H130</f>
        <v>13668.9238</v>
      </c>
      <c r="I126" s="359">
        <f>I127+I128+I129+I130</f>
        <v>21475.827800000003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96.5381</v>
      </c>
      <c r="G127" s="229">
        <v>4839.7847000000002</v>
      </c>
      <c r="H127" s="360">
        <f t="shared" ref="H127:H138" si="6">E127-G127</f>
        <v>9220.2152999999998</v>
      </c>
      <c r="I127" s="361">
        <v>3621.0801000000001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73.139099999999999</v>
      </c>
      <c r="G128" s="229">
        <v>7818.6986999999999</v>
      </c>
      <c r="H128" s="360">
        <f t="shared" si="6"/>
        <v>5217.3013000000001</v>
      </c>
      <c r="I128" s="361">
        <v>5370.85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129.00370000000001</v>
      </c>
      <c r="G129" s="229">
        <v>9480.6767999999993</v>
      </c>
      <c r="H129" s="360">
        <f t="shared" si="6"/>
        <v>1047.3232000000007</v>
      </c>
      <c r="I129" s="361">
        <v>5964.0006999999996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93</v>
      </c>
      <c r="D130" s="240">
        <v>8665</v>
      </c>
      <c r="E130" s="229">
        <v>8048</v>
      </c>
      <c r="F130" s="229">
        <v>47.982500000000002</v>
      </c>
      <c r="G130" s="229">
        <v>9863.9159999999993</v>
      </c>
      <c r="H130" s="360">
        <f t="shared" si="6"/>
        <v>-1815.9159999999993</v>
      </c>
      <c r="I130" s="361">
        <v>6519.8969999999999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5.1853999999999996</v>
      </c>
      <c r="G131" s="376">
        <v>4345.2273999999998</v>
      </c>
      <c r="H131" s="362">
        <f t="shared" si="6"/>
        <v>2714.7726000000002</v>
      </c>
      <c r="I131" s="363">
        <v>3656.3735000000001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>
        <v>5.1853999999999996</v>
      </c>
      <c r="G132" s="229">
        <v>4313.9206000000004</v>
      </c>
      <c r="H132" s="360">
        <f t="shared" si="6"/>
        <v>2246.0793999999996</v>
      </c>
      <c r="I132" s="361">
        <v>3649.2060999999999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31.306799999999384</v>
      </c>
      <c r="H133" s="360">
        <f t="shared" si="6"/>
        <v>468.69320000000062</v>
      </c>
      <c r="I133" s="361">
        <f>I131-I132</f>
        <v>7.1674000000002707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90</v>
      </c>
      <c r="D134" s="257">
        <v>8170</v>
      </c>
      <c r="E134" s="377">
        <v>8985</v>
      </c>
      <c r="F134" s="377">
        <v>78.696299999999994</v>
      </c>
      <c r="G134" s="377">
        <v>3632.1201000000001</v>
      </c>
      <c r="H134" s="364">
        <f t="shared" si="6"/>
        <v>5352.8798999999999</v>
      </c>
      <c r="I134" s="365">
        <v>3343.0250000000001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67</v>
      </c>
      <c r="D136" s="296">
        <v>2000</v>
      </c>
      <c r="E136" s="299">
        <v>2000</v>
      </c>
      <c r="F136" s="299">
        <v>11.463100000000001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4</v>
      </c>
      <c r="G138" s="234">
        <v>223</v>
      </c>
      <c r="H138" s="234">
        <f t="shared" si="6"/>
        <v>-223</v>
      </c>
      <c r="I138" s="297">
        <v>158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2308.2357000000002</v>
      </c>
      <c r="G139" s="187">
        <f>G120+G124+G125+G135+G136+G137+G138</f>
        <v>109413.88679999999</v>
      </c>
      <c r="H139" s="187">
        <f t="shared" si="7"/>
        <v>52674.113200000007</v>
      </c>
      <c r="I139" s="416">
        <f>I120+I124+I125+I135+I136+I137+I138</f>
        <v>81538.747700000007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26" t="s">
        <v>2</v>
      </c>
      <c r="D149" s="427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32</v>
      </c>
      <c r="F158" s="70" t="str">
        <f>G20</f>
        <v>LANDET KVANTUM T.O.M UKE 32</v>
      </c>
      <c r="G158" s="70" t="str">
        <f>I20</f>
        <v>RESTKVOTER</v>
      </c>
      <c r="H158" s="93" t="str">
        <f>J20</f>
        <v>LANDET KVANTUM T.O.M. UKE 32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177.27199999999999</v>
      </c>
      <c r="F159" s="184">
        <v>15497.1695</v>
      </c>
      <c r="G159" s="184">
        <f>D159-F159</f>
        <v>3903.8305</v>
      </c>
      <c r="H159" s="220">
        <v>12065.8593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3.8144999999999998</v>
      </c>
      <c r="G160" s="184">
        <f>D160-F160</f>
        <v>96.185500000000005</v>
      </c>
      <c r="H160" s="220">
        <v>5.6086999999999998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177.27199999999999</v>
      </c>
      <c r="F162" s="186">
        <f>SUM(F159:F161)</f>
        <v>15501.004000000001</v>
      </c>
      <c r="G162" s="186">
        <f>D162-F162</f>
        <v>4012.9959999999992</v>
      </c>
      <c r="H162" s="207">
        <f>SUM(H159:H161)</f>
        <v>12071.468000000001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1" t="s">
        <v>1</v>
      </c>
      <c r="C165" s="432"/>
      <c r="D165" s="432"/>
      <c r="E165" s="432"/>
      <c r="F165" s="432"/>
      <c r="G165" s="432"/>
      <c r="H165" s="432"/>
      <c r="I165" s="432"/>
      <c r="J165" s="432"/>
      <c r="K165" s="433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26" t="s">
        <v>2</v>
      </c>
      <c r="D167" s="427"/>
      <c r="E167" s="426" t="s">
        <v>53</v>
      </c>
      <c r="F167" s="427"/>
      <c r="G167" s="426" t="s">
        <v>101</v>
      </c>
      <c r="H167" s="427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28" t="s">
        <v>8</v>
      </c>
      <c r="C176" s="429"/>
      <c r="D176" s="429"/>
      <c r="E176" s="429"/>
      <c r="F176" s="429"/>
      <c r="G176" s="429"/>
      <c r="H176" s="429"/>
      <c r="I176" s="429"/>
      <c r="J176" s="429"/>
      <c r="K176" s="430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32</v>
      </c>
      <c r="G178" s="327" t="str">
        <f>G20</f>
        <v>LANDET KVANTUM T.O.M UKE 32</v>
      </c>
      <c r="H178" s="70" t="str">
        <f>I20</f>
        <v>RESTKVOTER</v>
      </c>
      <c r="I178" s="93" t="str">
        <f>J20</f>
        <v>LANDET KVANTUM T.O.M. UKE 32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1470.4286</v>
      </c>
      <c r="G179" s="305">
        <f>G180+G181+G182+G183</f>
        <v>21904.886799999997</v>
      </c>
      <c r="H179" s="305">
        <f t="shared" si="8"/>
        <v>22460.1132</v>
      </c>
      <c r="I179" s="310">
        <f>I180+I181+I182+I183</f>
        <v>35368.9974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81</v>
      </c>
      <c r="D180" s="288">
        <v>26187</v>
      </c>
      <c r="E180" s="303">
        <v>28809</v>
      </c>
      <c r="F180" s="303">
        <v>1206.8009999999999</v>
      </c>
      <c r="G180" s="303">
        <v>17390.692299999999</v>
      </c>
      <c r="H180" s="303">
        <f t="shared" ref="H180:H185" si="9">E180-G180</f>
        <v>11418.307700000001</v>
      </c>
      <c r="I180" s="308">
        <v>28888.7461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108.5958</v>
      </c>
      <c r="G182" s="303">
        <v>1509.7471</v>
      </c>
      <c r="H182" s="303">
        <f t="shared" si="9"/>
        <v>367.25289999999995</v>
      </c>
      <c r="I182" s="308">
        <v>1387.7397000000001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155.0318</v>
      </c>
      <c r="G183" s="387">
        <v>2055.2678999999998</v>
      </c>
      <c r="H183" s="387">
        <f t="shared" si="9"/>
        <v>4125.7321000000002</v>
      </c>
      <c r="I183" s="388">
        <v>2709.7359000000001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/>
      <c r="G184" s="307">
        <v>1911.2637</v>
      </c>
      <c r="H184" s="307">
        <f t="shared" si="9"/>
        <v>3588.7363</v>
      </c>
      <c r="I184" s="312">
        <v>2589.0805999999998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87.315299999999993</v>
      </c>
      <c r="G185" s="305">
        <f>G186+G187</f>
        <v>2536.6014999999998</v>
      </c>
      <c r="H185" s="305">
        <f t="shared" si="9"/>
        <v>5463.3985000000002</v>
      </c>
      <c r="I185" s="310">
        <f>I186+I187</f>
        <v>3594.1424999999999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>
        <v>59.331899999999997</v>
      </c>
      <c r="G186" s="303">
        <v>1123.2986000000001</v>
      </c>
      <c r="H186" s="303"/>
      <c r="I186" s="308">
        <v>1484.2029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27.9834</v>
      </c>
      <c r="G187" s="306">
        <v>1413.3028999999999</v>
      </c>
      <c r="H187" s="306"/>
      <c r="I187" s="311">
        <v>2109.9396000000002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1.5799000000000001</v>
      </c>
      <c r="G189" s="304">
        <v>32.001399999999997</v>
      </c>
      <c r="H189" s="304">
        <f>E189-G189</f>
        <v>-32.001399999999997</v>
      </c>
      <c r="I189" s="309">
        <v>23.882999999999999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1559.3237999999999</v>
      </c>
      <c r="G190" s="196">
        <f>G179+G184+G185+G188+G189</f>
        <v>26385.214199999999</v>
      </c>
      <c r="H190" s="200">
        <f>H179+H184+H185+H188+H189</f>
        <v>31489.785799999998</v>
      </c>
      <c r="I190" s="197">
        <f>I179+I184+I185+I188+I189</f>
        <v>41590.515700000004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1" t="s">
        <v>1</v>
      </c>
      <c r="C195" s="432"/>
      <c r="D195" s="432"/>
      <c r="E195" s="432"/>
      <c r="F195" s="432"/>
      <c r="G195" s="432"/>
      <c r="H195" s="432"/>
      <c r="I195" s="432"/>
      <c r="J195" s="432"/>
      <c r="K195" s="433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26" t="s">
        <v>2</v>
      </c>
      <c r="D197" s="427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28" t="s">
        <v>8</v>
      </c>
      <c r="C205" s="429"/>
      <c r="D205" s="429"/>
      <c r="E205" s="429"/>
      <c r="F205" s="429"/>
      <c r="G205" s="429"/>
      <c r="H205" s="429"/>
      <c r="I205" s="429"/>
      <c r="J205" s="429"/>
      <c r="K205" s="430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32</v>
      </c>
      <c r="F207" s="70" t="str">
        <f>G20</f>
        <v>LANDET KVANTUM T.O.M UKE 32</v>
      </c>
      <c r="G207" s="70" t="str">
        <f>I20</f>
        <v>RESTKVOTER</v>
      </c>
      <c r="H207" s="93" t="str">
        <f>J20</f>
        <v>LANDET KVANTUM T.O.M. UKE 32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29.158000000000001</v>
      </c>
      <c r="F208" s="184">
        <v>679.37929999999994</v>
      </c>
      <c r="G208" s="184">
        <f>D208-F208</f>
        <v>920.62070000000006</v>
      </c>
      <c r="H208" s="220">
        <v>750.60130000000004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90.5642</v>
      </c>
      <c r="F209" s="184">
        <v>3006.7873</v>
      </c>
      <c r="G209" s="184">
        <f t="shared" ref="G209:G211" si="10">D209-F209</f>
        <v>2298.2127</v>
      </c>
      <c r="H209" s="220">
        <v>2443.5214999999998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>
        <v>0.41639999999999999</v>
      </c>
      <c r="F211" s="185">
        <v>1.0616000000000001</v>
      </c>
      <c r="G211" s="184">
        <f t="shared" si="10"/>
        <v>-1.0616000000000001</v>
      </c>
      <c r="H211" s="221">
        <v>11.281599999999999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120.1386</v>
      </c>
      <c r="F212" s="186">
        <f>SUM(F208:F211)</f>
        <v>3687.7474000000002</v>
      </c>
      <c r="G212" s="186">
        <f>D212-F212</f>
        <v>3267.2525999999998</v>
      </c>
      <c r="H212" s="207">
        <f>H208+H209+H210+H211</f>
        <v>3212.9503999999997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111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1" t="s">
        <v>1</v>
      </c>
      <c r="C222" s="432"/>
      <c r="D222" s="432"/>
      <c r="E222" s="432"/>
      <c r="F222" s="432"/>
      <c r="G222" s="432"/>
      <c r="H222" s="432"/>
      <c r="I222" s="432"/>
      <c r="J222" s="432"/>
      <c r="K222" s="433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26" t="s">
        <v>2</v>
      </c>
      <c r="D224" s="427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80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112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28" t="s">
        <v>8</v>
      </c>
      <c r="C231" s="429"/>
      <c r="D231" s="429"/>
      <c r="E231" s="429"/>
      <c r="F231" s="429"/>
      <c r="G231" s="429"/>
      <c r="H231" s="429"/>
      <c r="I231" s="429"/>
      <c r="J231" s="429"/>
      <c r="K231" s="430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113</v>
      </c>
      <c r="D233" s="398" t="s">
        <v>114</v>
      </c>
      <c r="E233" s="399" t="s">
        <v>115</v>
      </c>
      <c r="F233" s="400" t="str">
        <f>E207</f>
        <v>LANDET KVANTUM UKE 32</v>
      </c>
      <c r="G233" s="400" t="str">
        <f>F207</f>
        <v>LANDET KVANTUM T.O.M UKE 32</v>
      </c>
      <c r="H233" s="400" t="s">
        <v>64</v>
      </c>
      <c r="I233" s="401" t="str">
        <f>H207</f>
        <v>LANDET KVANTUM T.O.M. UKE 32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116</v>
      </c>
      <c r="D234" s="455">
        <v>2075</v>
      </c>
      <c r="E234" s="458">
        <v>2075</v>
      </c>
      <c r="F234" s="402">
        <f>SUM(F235:F236)</f>
        <v>0</v>
      </c>
      <c r="G234" s="403">
        <f>SUM(G235:G236)</f>
        <v>2083.9490000000001</v>
      </c>
      <c r="H234" s="458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88</v>
      </c>
      <c r="D235" s="456"/>
      <c r="E235" s="459"/>
      <c r="F235" s="406"/>
      <c r="G235" s="406">
        <v>1636.6134999999999</v>
      </c>
      <c r="H235" s="459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90</v>
      </c>
      <c r="D236" s="457"/>
      <c r="E236" s="460"/>
      <c r="F236" s="408"/>
      <c r="G236" s="408">
        <v>447.33550000000002</v>
      </c>
      <c r="H236" s="460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117</v>
      </c>
      <c r="D237" s="455">
        <v>1582</v>
      </c>
      <c r="E237" s="458">
        <v>1888</v>
      </c>
      <c r="F237" s="402">
        <f>SUM(F238:F239)</f>
        <v>97.710499999999996</v>
      </c>
      <c r="G237" s="402">
        <f>SUM(G238:G239)</f>
        <v>1407.78</v>
      </c>
      <c r="H237" s="458">
        <f>E237-G237</f>
        <v>480.22</v>
      </c>
      <c r="I237" s="404">
        <f>SUM(I238:I239)</f>
        <v>1552.1771999999999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88</v>
      </c>
      <c r="D238" s="456"/>
      <c r="E238" s="459"/>
      <c r="F238" s="406">
        <v>82.116</v>
      </c>
      <c r="G238" s="406">
        <v>1177.8552</v>
      </c>
      <c r="H238" s="459"/>
      <c r="I238" s="407">
        <v>1274.4278999999999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90</v>
      </c>
      <c r="D239" s="457"/>
      <c r="E239" s="460"/>
      <c r="F239" s="408">
        <v>15.5945</v>
      </c>
      <c r="G239" s="408">
        <v>229.9248</v>
      </c>
      <c r="H239" s="460"/>
      <c r="I239" s="409">
        <v>277.74930000000001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118</v>
      </c>
      <c r="D240" s="455">
        <v>1582</v>
      </c>
      <c r="E240" s="458">
        <v>1888</v>
      </c>
      <c r="F240" s="402">
        <f>SUM(F241:F242)</f>
        <v>0</v>
      </c>
      <c r="G240" s="402">
        <f>SUM(G241:G242)</f>
        <v>0</v>
      </c>
      <c r="H240" s="458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88</v>
      </c>
      <c r="D241" s="456"/>
      <c r="E241" s="459"/>
      <c r="F241" s="406"/>
      <c r="G241" s="406"/>
      <c r="H241" s="459"/>
      <c r="I241" s="407"/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90</v>
      </c>
      <c r="D242" s="457"/>
      <c r="E242" s="460"/>
      <c r="F242" s="408"/>
      <c r="G242" s="408"/>
      <c r="H242" s="460"/>
      <c r="I242" s="409"/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0.608+0.388</f>
        <v>0.996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97.710499999999996</v>
      </c>
      <c r="G244" s="186">
        <f>G234+G237+G240+G243</f>
        <v>3491.8860000000004</v>
      </c>
      <c r="H244" s="186">
        <f t="shared" si="11"/>
        <v>2359.2709999999997</v>
      </c>
      <c r="I244" s="186">
        <f>I234+I237+I240+I243</f>
        <v>3865.8653000000004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32
&amp;"-,Normal"&amp;11(iht. mottatte landings- og sluttsedler fra fiskesalgslagene; alle tallstørrelser i hele tonn)&amp;R14.08.2018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2018-07-24T11:17:29Z</cp:lastPrinted>
  <dcterms:created xsi:type="dcterms:W3CDTF">2011-07-06T12:13:20Z</dcterms:created>
  <dcterms:modified xsi:type="dcterms:W3CDTF">2018-08-14T09:03:53Z</dcterms:modified>
</cp:coreProperties>
</file>