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33\"/>
    </mc:Choice>
  </mc:AlternateContent>
  <bookViews>
    <workbookView xWindow="0" yWindow="0" windowWidth="23040" windowHeight="10848" tabRatio="413"/>
  </bookViews>
  <sheets>
    <sheet name="UKE_33_2018" sheetId="1" r:id="rId1"/>
  </sheets>
  <definedNames>
    <definedName name="Z_14D440E4_F18A_4F78_9989_38C1B133222D_.wvu.Cols" localSheetId="0" hidden="1">UKE_33_2018!#REF!</definedName>
    <definedName name="Z_14D440E4_F18A_4F78_9989_38C1B133222D_.wvu.PrintArea" localSheetId="0" hidden="1">UKE_33_2018!$B$1:$M$247</definedName>
    <definedName name="Z_14D440E4_F18A_4F78_9989_38C1B133222D_.wvu.Rows" localSheetId="0" hidden="1">UKE_33_2018!$359:$1048576,UKE_33_2018!$248:$358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I243" i="1" l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<sst xmlns="http://schemas.openxmlformats.org/spreadsheetml/2006/main" count="255" uniqueCount="128">
  <si>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</si>
  <si>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</si>
  <si>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</si>
  <si>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</si>
  <si>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</si>
  <si>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</si>
  <si>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</si>
  <si>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</si>
  <si>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</si>
  <si>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</si>
  <si>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</si>
  <si>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</si>
  <si>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</si>
  <si>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</si>
  <si>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</si>
  <si>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</si>
  <si>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</si>
  <si>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</si>
  <si>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</si>
  <si>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</si>
  <si>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</si>
  <si>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</si>
  <si>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</si>
  <si>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</si>
  <si>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</si>
  <si>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</si>
  <si>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</si>
  <si>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</si>
  <si>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</si>
  <si>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</si>
  <si>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</si>
  <si>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</si>
  <si>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</si>
  <si>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</si>
  <si>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</si>
  <si>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</si>
  <si>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</si>
  <si>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</si>
  <si>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</si>
  <si>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</si>
  <si>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</si>
  <si>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</si>
  <si>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</si>
  <si>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</si>
  <si>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</si>
  <si>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</si>
  <si>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</si>
  <si>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</si>
  <si>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</si>
  <si>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</si>
  <si>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</si>
  <si>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</si>
  <si>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</si>
  <si>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</si>
  <si>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</si>
  <si>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</si>
  <si>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</si>
  <si>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</si>
  <si>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</si>
  <si>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</si>
  <si>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</si>
  <si>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</si>
  <si>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</si>
  <si>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</si>
  <si>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</si>
  <si>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</si>
  <si>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</si>
  <si>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</si>
  <si>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</si>
  <si>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</si>
  <si>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</si>
  <si>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</si>
  <si>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</si>
  <si>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</si>
  <si>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</si>
  <si>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</si>
  <si>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</si>
  <si>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</si>
  <si>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</si>
  <si>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</si>
  <si>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</si>
  <si>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</si>
  <si>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</si>
  <si>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</si>
  <si>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</si>
  <si>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</si>
  <si>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</si>
  <si>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</si>
  <si>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</si>
  <si>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</si>
  <si>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</si>
  <si>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</si>
  <si>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</si>
  <si>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</si>
  <si>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</si>
  <si>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</si>
  <si>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</si>
  <si>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</si>
  <si>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</si>
  <si>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</si>
  <si>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</si>
  <si>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</si>
  <si>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</si>
  <si>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</si>
  <si>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</si>
  <si>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</si>
  <si>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</si>
  <si>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</si>
  <si>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</si>
  <si>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</si>
  <si>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</si>
  <si>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</si>
  <si>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</si>
  <si>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</si>
  <si>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</si>
  <si>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</si>
  <si>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</si>
  <si>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</si>
  <si>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</si>
  <si>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</si>
  <si>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</si>
  <si>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</si>
  <si>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33</t>
  </si>
  <si>
    <t>LANDET KVANTUM T.O.M UKE 33</t>
  </si>
  <si>
    <t>LANDET KVANTUM T.O.M. UKE 33 2017</t>
  </si>
  <si>
    <r>
      <t xml:space="preserve">3 </t>
    </r>
    <r>
      <rPr>
        <sz val="9"/>
        <color theme="1"/>
        <rFont val="Calibri"/>
        <family val="2"/>
      </rPr>
      <t>Registrert rekreasjonsfiske utgjør 1 509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</si>
  <si>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</si>
  <si>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327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</si>
</sst>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31" zoomScaleNormal="115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0" t="s">
        <v>119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122</v>
      </c>
      <c r="G20" s="327" t="s">
        <v>123</v>
      </c>
      <c r="H20" s="328" t="s">
        <v>75</v>
      </c>
      <c r="I20" s="328" t="s">
        <v>64</v>
      </c>
      <c r="J20" s="329" t="s">
        <v>124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667.77650000000006</v>
      </c>
      <c r="G21" s="330">
        <f>G22+G23</f>
        <v>62533.098700000002</v>
      </c>
      <c r="H21" s="330"/>
      <c r="I21" s="330">
        <f>I23+I22</f>
        <v>48804.901299999998</v>
      </c>
      <c r="J21" s="331">
        <f>J23+J22</f>
        <v>75916.689499999993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667.77650000000006</v>
      </c>
      <c r="G22" s="332">
        <v>62162.702400000002</v>
      </c>
      <c r="H22" s="332"/>
      <c r="I22" s="332">
        <f>E22-G22</f>
        <v>48425.297599999998</v>
      </c>
      <c r="J22" s="333">
        <v>75465.659899999999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/>
      <c r="G23" s="334">
        <v>370.3963</v>
      </c>
      <c r="H23" s="334"/>
      <c r="I23" s="332">
        <f>E23-G23</f>
        <v>379.6037</v>
      </c>
      <c r="J23" s="333">
        <v>451.02960000000002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1052.3609999999999</v>
      </c>
      <c r="G24" s="330">
        <f>G25+G31+G32</f>
        <v>211618.27899999998</v>
      </c>
      <c r="H24" s="330"/>
      <c r="I24" s="330">
        <f>I25+I31+I32</f>
        <v>15031.721000000005</v>
      </c>
      <c r="J24" s="331">
        <f>J25+J31+J32</f>
        <v>242556.57165000003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747.34719999999993</v>
      </c>
      <c r="G25" s="336">
        <f>G26+G27+G28+G29</f>
        <v>168212.8738</v>
      </c>
      <c r="H25" s="336"/>
      <c r="I25" s="336">
        <f>I26+I27+I28+I29+I30</f>
        <v>12533.126200000006</v>
      </c>
      <c r="J25" s="337">
        <f>J26+J27+J28+J29+J30</f>
        <v>192444.53645000001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79.953500000000005</v>
      </c>
      <c r="G26" s="338">
        <v>50839.322</v>
      </c>
      <c r="H26" s="338">
        <v>877</v>
      </c>
      <c r="I26" s="338">
        <f>E26-G26+H26</f>
        <v>-202.32200000000012</v>
      </c>
      <c r="J26" s="339">
        <v>48664.849900000001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60</v>
      </c>
      <c r="D27" s="317">
        <v>44493</v>
      </c>
      <c r="E27" s="338">
        <v>44908</v>
      </c>
      <c r="F27" s="338">
        <v>95.924800000000005</v>
      </c>
      <c r="G27" s="338">
        <v>47276.660799999998</v>
      </c>
      <c r="H27" s="338">
        <v>1469</v>
      </c>
      <c r="I27" s="338">
        <f>E27-G27+H27</f>
        <v>-899.66079999999783</v>
      </c>
      <c r="J27" s="339">
        <v>51352.924200000001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61</v>
      </c>
      <c r="D28" s="317">
        <v>42834</v>
      </c>
      <c r="E28" s="338">
        <v>41844</v>
      </c>
      <c r="F28" s="338">
        <v>300.63119999999998</v>
      </c>
      <c r="G28" s="338">
        <v>40949.721899999997</v>
      </c>
      <c r="H28" s="338">
        <v>2132</v>
      </c>
      <c r="I28" s="338">
        <f>E28-G28+H28</f>
        <v>3026.2781000000032</v>
      </c>
      <c r="J28" s="339">
        <v>56122.748200000002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93</v>
      </c>
      <c r="D29" s="317">
        <v>28645</v>
      </c>
      <c r="E29" s="338">
        <v>27034</v>
      </c>
      <c r="F29" s="338">
        <v>270.83769999999998</v>
      </c>
      <c r="G29" s="338">
        <v>29147.169099999999</v>
      </c>
      <c r="H29" s="338">
        <v>2077</v>
      </c>
      <c r="I29" s="338">
        <f>E29-G29+H29</f>
        <v>-36.169099999999162</v>
      </c>
      <c r="J29" s="339">
        <v>36304.014150000003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94</v>
      </c>
      <c r="D30" s="317">
        <v>17200</v>
      </c>
      <c r="E30" s="338">
        <v>17200</v>
      </c>
      <c r="F30" s="338">
        <f>G30-6115</f>
        <v>440</v>
      </c>
      <c r="G30" s="338">
        <f>SUM(H26:H29)</f>
        <v>6555</v>
      </c>
      <c r="H30" s="338"/>
      <c r="I30" s="338">
        <f>E30-G30</f>
        <v>10645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>
        <v>270.58679999999998</v>
      </c>
      <c r="G31" s="336">
        <v>17424.8331</v>
      </c>
      <c r="H31" s="396"/>
      <c r="I31" s="396">
        <f>E31-G31</f>
        <v>12177.1669</v>
      </c>
      <c r="J31" s="417">
        <v>20898.375100000001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34.427</v>
      </c>
      <c r="G32" s="336">
        <f>G33</f>
        <v>25980.572100000001</v>
      </c>
      <c r="H32" s="338"/>
      <c r="I32" s="396">
        <f>I33+I34</f>
        <v>-9678.5721000000012</v>
      </c>
      <c r="J32" s="417">
        <f>J33</f>
        <v>29213.660100000001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34.427-F37</f>
        <v>34.427</v>
      </c>
      <c r="G33" s="338">
        <f>32075.5721-G37</f>
        <v>25980.572100000001</v>
      </c>
      <c r="H33" s="338">
        <v>495</v>
      </c>
      <c r="I33" s="338">
        <f>E33-G33+H33</f>
        <v>-11283.572100000001</v>
      </c>
      <c r="J33" s="339">
        <v>29213.660100000001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96</v>
      </c>
      <c r="D34" s="318">
        <v>2100</v>
      </c>
      <c r="E34" s="341">
        <v>2100</v>
      </c>
      <c r="F34" s="341">
        <f>G34-472</f>
        <v>23</v>
      </c>
      <c r="G34" s="341">
        <f>H33</f>
        <v>495</v>
      </c>
      <c r="H34" s="341"/>
      <c r="I34" s="341">
        <f>E34-G34</f>
        <v>1605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/>
      <c r="G36" s="320">
        <v>546.774</v>
      </c>
      <c r="H36" s="320"/>
      <c r="I36" s="371">
        <f t="shared" si="0"/>
        <v>156.226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19">
        <v>3000</v>
      </c>
      <c r="E37" s="320">
        <v>3000</v>
      </c>
      <c r="F37" s="320"/>
      <c r="G37" s="320">
        <v>6095</v>
      </c>
      <c r="H37" s="370"/>
      <c r="I37" s="371">
        <f t="shared" si="0"/>
        <v>-3095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19">
        <v>7000</v>
      </c>
      <c r="E38" s="320">
        <v>7000</v>
      </c>
      <c r="F38" s="320">
        <v>4.0225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19">
        <v>3000</v>
      </c>
      <c r="E39" s="320">
        <v>3000</v>
      </c>
      <c r="F39" s="320">
        <v>1.988</v>
      </c>
      <c r="G39" s="320">
        <v>1106.5261</v>
      </c>
      <c r="H39" s="320"/>
      <c r="I39" s="371">
        <f t="shared" si="0"/>
        <v>1893.4739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>
        <v>1</v>
      </c>
      <c r="G41" s="320">
        <v>310</v>
      </c>
      <c r="H41" s="320"/>
      <c r="I41" s="371">
        <f t="shared" si="0"/>
        <v>-310</v>
      </c>
      <c r="J41" s="418">
        <v>331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1727.1479999999999</v>
      </c>
      <c r="G42" s="322">
        <f>G21+G24+G35+G36+G37+G38+G39+G41</f>
        <v>293150.72999999992</v>
      </c>
      <c r="H42" s="196">
        <f>H26+H27+H28+H29+H33</f>
        <v>7050</v>
      </c>
      <c r="I42" s="302">
        <f>I21+I24+I35+I36+I37+I38+I39+I40+I41</f>
        <v>63040.270000000004</v>
      </c>
      <c r="J42" s="197">
        <f>J21+J24+J35+J36+J37+J38+J39+J40+J41</f>
        <v>329055.78920000006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33</v>
      </c>
      <c r="F58" s="328" t="str">
        <f>G20</f>
        <v>LANDET KVANTUM T.O.M UKE 33</v>
      </c>
      <c r="G58" s="328" t="str">
        <f>I20</f>
        <v>RESTKVOTER</v>
      </c>
      <c r="H58" s="329" t="str">
        <f>J20</f>
        <v>LANDET KVANTUM T.O.M. UKE 33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57">
        <v>5346</v>
      </c>
      <c r="E59" s="330">
        <v>0.33760000000000001</v>
      </c>
      <c r="F59" s="330">
        <v>1190.5606</v>
      </c>
      <c r="G59" s="459">
        <f>D59-F59-F60</f>
        <v>2766.6294000000003</v>
      </c>
      <c r="H59" s="381">
        <v>1401.2850000000001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58"/>
      <c r="E60" s="419">
        <v>38.68</v>
      </c>
      <c r="F60" s="419">
        <v>1388.81</v>
      </c>
      <c r="G60" s="460"/>
      <c r="H60" s="350">
        <v>1116.1224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420">
        <v>1.3607</v>
      </c>
      <c r="F61" s="420">
        <v>68.924499999999995</v>
      </c>
      <c r="G61" s="390">
        <f>D61-F61</f>
        <v>131.07550000000001</v>
      </c>
      <c r="H61" s="301">
        <v>56.635899999999999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57</v>
      </c>
      <c r="D62" s="232">
        <v>8019</v>
      </c>
      <c r="E62" s="349">
        <f>SUM(E63:E65)</f>
        <v>965.50409999999999</v>
      </c>
      <c r="F62" s="349">
        <f>F63+F64+F65</f>
        <v>7305.1248999999998</v>
      </c>
      <c r="G62" s="349">
        <f>D62-F62</f>
        <v>713.8751000000002</v>
      </c>
      <c r="H62" s="351">
        <f>H63+H64+H65</f>
        <v>7556.2376000000004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529.03380000000004</v>
      </c>
      <c r="F63" s="229">
        <v>3170.9834999999998</v>
      </c>
      <c r="G63" s="229"/>
      <c r="H63" s="361">
        <v>3444.2049999999999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357.60879999999997</v>
      </c>
      <c r="F64" s="229">
        <v>2784.9690999999998</v>
      </c>
      <c r="G64" s="229"/>
      <c r="H64" s="361">
        <v>2844.6214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78.861500000000007</v>
      </c>
      <c r="F65" s="413">
        <v>1349.1723</v>
      </c>
      <c r="G65" s="413"/>
      <c r="H65" s="382">
        <v>1267.4112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44.457000000000001</v>
      </c>
      <c r="G66" s="384">
        <f>D66-F66</f>
        <v>145.54300000000001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5.1900000000000002E-2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1005.8824</v>
      </c>
      <c r="F68" s="200">
        <f>F59+F60+F61+F62+F66+F67</f>
        <v>9997.8806000000004</v>
      </c>
      <c r="G68" s="200">
        <f>G59+G60+G61+G62+G66+G67</f>
        <v>3757.1230000000005</v>
      </c>
      <c r="H68" s="208">
        <f>H59+H60+H61+H62+H66+H67</f>
        <v>10131.085000000003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5"/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6" t="s">
        <v>108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3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33</v>
      </c>
      <c r="G86" s="323" t="str">
        <f>G20</f>
        <v>LANDET KVANTUM T.O.M UKE 33</v>
      </c>
      <c r="H86" s="194" t="str">
        <f>I20</f>
        <v>RESTKVOTER</v>
      </c>
      <c r="I86" s="195" t="str">
        <f>J20</f>
        <v>LANDET KVANTUM T.O.M. UKE 33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37.695799999999998</v>
      </c>
      <c r="G87" s="330">
        <f>G88+G89</f>
        <v>30764.1626</v>
      </c>
      <c r="H87" s="330">
        <f>H88+H89</f>
        <v>7110.8374000000003</v>
      </c>
      <c r="I87" s="331">
        <f>I88+I89</f>
        <v>39982.448000000004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37.695799999999998</v>
      </c>
      <c r="G88" s="332">
        <v>30354.5219</v>
      </c>
      <c r="H88" s="332">
        <f>E88-G88</f>
        <v>6770.4781000000003</v>
      </c>
      <c r="I88" s="333">
        <v>39725.461900000002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409.64069999999998</v>
      </c>
      <c r="H89" s="334">
        <f>E89-G89</f>
        <v>340.35930000000002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675.09969999999998</v>
      </c>
      <c r="G90" s="330">
        <f t="shared" si="1"/>
        <v>35160.051600000006</v>
      </c>
      <c r="H90" s="330">
        <f>H91+H96+H97</f>
        <v>38902.948399999994</v>
      </c>
      <c r="I90" s="331">
        <f t="shared" si="1"/>
        <v>40602.600899999998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564.68340000000001</v>
      </c>
      <c r="G91" s="336">
        <f t="shared" si="2"/>
        <v>26034.498299999999</v>
      </c>
      <c r="H91" s="336">
        <f>H92+H93+H94+H95</f>
        <v>30819.501700000001</v>
      </c>
      <c r="I91" s="337">
        <f t="shared" si="2"/>
        <v>29097.582199999997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120.16330000000001</v>
      </c>
      <c r="G92" s="338">
        <v>5465.2619999999997</v>
      </c>
      <c r="H92" s="338">
        <f t="shared" ref="H92:H100" si="3">E92-G92</f>
        <v>11048.738000000001</v>
      </c>
      <c r="I92" s="339">
        <v>4690.1495999999997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136.54320000000001</v>
      </c>
      <c r="G93" s="338">
        <v>8108.8082000000004</v>
      </c>
      <c r="H93" s="338">
        <f t="shared" si="3"/>
        <v>7518.1917999999996</v>
      </c>
      <c r="I93" s="339">
        <v>7539.3967000000002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116.1798</v>
      </c>
      <c r="G94" s="338">
        <v>7547.5447000000004</v>
      </c>
      <c r="H94" s="338">
        <f t="shared" si="3"/>
        <v>9058.4552999999996</v>
      </c>
      <c r="I94" s="339">
        <v>9970.8014000000003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93</v>
      </c>
      <c r="D95" s="317">
        <v>7439</v>
      </c>
      <c r="E95" s="338">
        <v>8107</v>
      </c>
      <c r="F95" s="338">
        <v>191.7971</v>
      </c>
      <c r="G95" s="338">
        <v>4912.8833999999997</v>
      </c>
      <c r="H95" s="338">
        <f t="shared" si="3"/>
        <v>3194.1166000000003</v>
      </c>
      <c r="I95" s="339">
        <v>6897.2344999999996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>
        <v>83.243099999999998</v>
      </c>
      <c r="G96" s="336">
        <v>7732.2340000000004</v>
      </c>
      <c r="H96" s="336">
        <f t="shared" si="3"/>
        <v>3391.7659999999996</v>
      </c>
      <c r="I96" s="337">
        <v>10053.797500000001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90</v>
      </c>
      <c r="D97" s="324">
        <v>4933</v>
      </c>
      <c r="E97" s="347">
        <v>6085</v>
      </c>
      <c r="F97" s="347">
        <v>27.173200000000001</v>
      </c>
      <c r="G97" s="347">
        <v>1393.3193000000001</v>
      </c>
      <c r="H97" s="347">
        <f t="shared" si="3"/>
        <v>4691.6806999999999</v>
      </c>
      <c r="I97" s="348">
        <v>1451.2212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19">
        <v>300</v>
      </c>
      <c r="E99" s="320">
        <v>300</v>
      </c>
      <c r="F99" s="320">
        <v>6.8000000000000005E-2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/>
      <c r="G100" s="320">
        <v>112</v>
      </c>
      <c r="H100" s="320">
        <f t="shared" si="3"/>
        <v>-112</v>
      </c>
      <c r="I100" s="325">
        <v>83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712.86349999999993</v>
      </c>
      <c r="G101" s="223">
        <f t="shared" si="4"/>
        <v>66348.950299999997</v>
      </c>
      <c r="H101" s="223">
        <f>H87+H90+H98+H99+H100</f>
        <v>46212.049699999996</v>
      </c>
      <c r="I101" s="197">
        <f>I87+I90+I98+I99+I100</f>
        <v>80993.561499999996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33</v>
      </c>
      <c r="G119" s="327" t="str">
        <f>G20</f>
        <v>LANDET KVANTUM T.O.M UKE 33</v>
      </c>
      <c r="H119" s="194" t="str">
        <f>I20</f>
        <v>RESTKVOTER</v>
      </c>
      <c r="I119" s="195" t="str">
        <f>J20</f>
        <v>LANDET KVANTUM T.O.M. UKE 33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59.483899999999998</v>
      </c>
      <c r="G120" s="349">
        <f t="shared" si="5"/>
        <v>44163.365699999995</v>
      </c>
      <c r="H120" s="349">
        <f t="shared" si="5"/>
        <v>15907.634300000002</v>
      </c>
      <c r="I120" s="351">
        <f t="shared" si="5"/>
        <v>26497.245999999999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59.483899999999998</v>
      </c>
      <c r="G121" s="352">
        <v>36907.126199999999</v>
      </c>
      <c r="H121" s="352">
        <f>E121-G121</f>
        <v>10926.873800000001</v>
      </c>
      <c r="I121" s="353">
        <v>22558.8567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/>
      <c r="G122" s="352">
        <v>7256.2394999999997</v>
      </c>
      <c r="H122" s="352">
        <f>E122-G122</f>
        <v>4480.7605000000003</v>
      </c>
      <c r="I122" s="353">
        <v>3938.3892999999998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2107.0540000000001</v>
      </c>
      <c r="G124" s="230">
        <v>25285.703799999999</v>
      </c>
      <c r="H124" s="298">
        <f>E124-G124</f>
        <v>12640.296200000001</v>
      </c>
      <c r="I124" s="300">
        <v>26602.767899999999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553.07929999999999</v>
      </c>
      <c r="G125" s="230">
        <f>G134+G131+G126</f>
        <v>40540.272799999999</v>
      </c>
      <c r="H125" s="356">
        <f>H126+H131+H134</f>
        <v>21176.727200000001</v>
      </c>
      <c r="I125" s="357">
        <f>I126+I131+I134</f>
        <v>29130.956999999999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386.97409999999996</v>
      </c>
      <c r="G126" s="375">
        <f>G127+G128+G130+G129</f>
        <v>32394.404699999999</v>
      </c>
      <c r="H126" s="358">
        <f>H127+H128+H129+H130</f>
        <v>13277.595300000001</v>
      </c>
      <c r="I126" s="359">
        <f>I127+I128+I129+I130</f>
        <v>22027.469300000001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101.0526</v>
      </c>
      <c r="G127" s="229">
        <v>4943.7282999999998</v>
      </c>
      <c r="H127" s="360">
        <f t="shared" ref="H127:H138" si="6">E127-G127</f>
        <v>9116.2717000000011</v>
      </c>
      <c r="I127" s="361">
        <v>3727.0612999999998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88.406700000000001</v>
      </c>
      <c r="G128" s="229">
        <v>7908.5688</v>
      </c>
      <c r="H128" s="360">
        <f t="shared" si="6"/>
        <v>5127.4312</v>
      </c>
      <c r="I128" s="361">
        <v>5524.5423000000001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82.678700000000006</v>
      </c>
      <c r="G129" s="229">
        <v>9563.3554999999997</v>
      </c>
      <c r="H129" s="360">
        <f t="shared" si="6"/>
        <v>964.64450000000033</v>
      </c>
      <c r="I129" s="361">
        <v>6102.8013000000001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93</v>
      </c>
      <c r="D130" s="240">
        <v>8665</v>
      </c>
      <c r="E130" s="229">
        <v>8048</v>
      </c>
      <c r="F130" s="229">
        <v>114.8361</v>
      </c>
      <c r="G130" s="229">
        <v>9978.7520999999997</v>
      </c>
      <c r="H130" s="360">
        <f t="shared" si="6"/>
        <v>-1930.7520999999997</v>
      </c>
      <c r="I130" s="361">
        <v>6673.0644000000002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48.040799999999997</v>
      </c>
      <c r="G131" s="376">
        <v>4395.2799000000005</v>
      </c>
      <c r="H131" s="362">
        <f t="shared" si="6"/>
        <v>2664.7200999999995</v>
      </c>
      <c r="I131" s="363">
        <v>3659.9481999999998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>
        <v>46.045499999999997</v>
      </c>
      <c r="G132" s="229">
        <v>4362.0763999999999</v>
      </c>
      <c r="H132" s="360">
        <f t="shared" si="6"/>
        <v>2197.9236000000001</v>
      </c>
      <c r="I132" s="361">
        <v>3650.7046999999998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1.9953000000000003</v>
      </c>
      <c r="G133" s="229">
        <f>G131-G132</f>
        <v>33.203500000000531</v>
      </c>
      <c r="H133" s="360">
        <f t="shared" si="6"/>
        <v>466.79649999999947</v>
      </c>
      <c r="I133" s="361">
        <f>I131-I132</f>
        <v>9.24350000000004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90</v>
      </c>
      <c r="D134" s="257">
        <v>8170</v>
      </c>
      <c r="E134" s="377">
        <v>8985</v>
      </c>
      <c r="F134" s="377">
        <v>118.06440000000001</v>
      </c>
      <c r="G134" s="377">
        <v>3750.5882000000001</v>
      </c>
      <c r="H134" s="364">
        <f t="shared" si="6"/>
        <v>5234.4117999999999</v>
      </c>
      <c r="I134" s="365">
        <v>3443.5394999999999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67</v>
      </c>
      <c r="D136" s="296">
        <v>2000</v>
      </c>
      <c r="E136" s="299">
        <v>2000</v>
      </c>
      <c r="F136" s="299">
        <v>9.3649000000000004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6</v>
      </c>
      <c r="G138" s="234">
        <v>229</v>
      </c>
      <c r="H138" s="234">
        <f t="shared" si="6"/>
        <v>-229</v>
      </c>
      <c r="I138" s="297">
        <v>157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2734.9821000000002</v>
      </c>
      <c r="G139" s="187">
        <f>G120+G124+G125+G135+G136+G137+G138</f>
        <v>112326.95629999999</v>
      </c>
      <c r="H139" s="187">
        <f t="shared" si="7"/>
        <v>49761.043700000002</v>
      </c>
      <c r="I139" s="416">
        <f>I120+I124+I125+I135+I136+I137+I138</f>
        <v>84594.046400000007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33</v>
      </c>
      <c r="F158" s="70" t="str">
        <f>G20</f>
        <v>LANDET KVANTUM T.O.M UKE 33</v>
      </c>
      <c r="G158" s="70" t="str">
        <f>I20</f>
        <v>RESTKVOTER</v>
      </c>
      <c r="H158" s="93" t="str">
        <f>J20</f>
        <v>LANDET KVANTUM T.O.M. UKE 33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5.1999999999999998E-2</v>
      </c>
      <c r="F159" s="184">
        <v>15498.0995</v>
      </c>
      <c r="G159" s="184">
        <f>D159-F159</f>
        <v>3902.9004999999997</v>
      </c>
      <c r="H159" s="220">
        <v>12749.3892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3.8144999999999998</v>
      </c>
      <c r="G160" s="184">
        <f>D160-F160</f>
        <v>96.185500000000005</v>
      </c>
      <c r="H160" s="220">
        <v>5.6086999999999998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5.1999999999999998E-2</v>
      </c>
      <c r="F162" s="186">
        <f>SUM(F159:F161)</f>
        <v>15501.934000000001</v>
      </c>
      <c r="G162" s="186">
        <f>D162-F162</f>
        <v>4012.0659999999989</v>
      </c>
      <c r="H162" s="207">
        <f>SUM(H159:H161)</f>
        <v>12754.9979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101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33</v>
      </c>
      <c r="G178" s="327" t="str">
        <f>G20</f>
        <v>LANDET KVANTUM T.O.M UKE 33</v>
      </c>
      <c r="H178" s="70" t="str">
        <f>I20</f>
        <v>RESTKVOTER</v>
      </c>
      <c r="I178" s="93" t="str">
        <f>J20</f>
        <v>LANDET KVANTUM T.O.M. UKE 33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362.2183</v>
      </c>
      <c r="G179" s="305">
        <f>G180+G181+G182+G183</f>
        <v>22332.839899999995</v>
      </c>
      <c r="H179" s="305">
        <f t="shared" si="8"/>
        <v>22032.160100000001</v>
      </c>
      <c r="I179" s="310">
        <f>I180+I181+I182+I183</f>
        <v>36474.251700000001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81</v>
      </c>
      <c r="D180" s="288">
        <v>26187</v>
      </c>
      <c r="E180" s="303">
        <v>28809</v>
      </c>
      <c r="F180" s="303">
        <v>204.5547</v>
      </c>
      <c r="G180" s="303">
        <v>17595.246999999999</v>
      </c>
      <c r="H180" s="303">
        <f t="shared" ref="H180:H185" si="9">E180-G180</f>
        <v>11213.753000000001</v>
      </c>
      <c r="I180" s="308">
        <v>29751.465400000001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47.933999999999997</v>
      </c>
      <c r="G182" s="303">
        <v>1549.3398999999999</v>
      </c>
      <c r="H182" s="303">
        <f t="shared" si="9"/>
        <v>327.66010000000006</v>
      </c>
      <c r="I182" s="308">
        <v>1404.9663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109.7296</v>
      </c>
      <c r="G183" s="387">
        <v>2239.0735</v>
      </c>
      <c r="H183" s="387">
        <f t="shared" si="9"/>
        <v>3941.9265</v>
      </c>
      <c r="I183" s="388">
        <v>2935.0443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/>
      <c r="G184" s="307">
        <v>1911.2817</v>
      </c>
      <c r="H184" s="307">
        <f t="shared" si="9"/>
        <v>3588.7183</v>
      </c>
      <c r="I184" s="312">
        <v>2590.2456000000002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97.459199999999996</v>
      </c>
      <c r="G185" s="305">
        <f>G186+G187</f>
        <v>2597.7044000000001</v>
      </c>
      <c r="H185" s="305">
        <f t="shared" si="9"/>
        <v>5402.2955999999995</v>
      </c>
      <c r="I185" s="310">
        <f>I186+I187</f>
        <v>3736.2467999999999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26.253900000000002</v>
      </c>
      <c r="G186" s="303">
        <v>1108.8051</v>
      </c>
      <c r="H186" s="303"/>
      <c r="I186" s="308">
        <v>1496.5785000000001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71.205299999999994</v>
      </c>
      <c r="G187" s="306">
        <v>1488.8993</v>
      </c>
      <c r="H187" s="306"/>
      <c r="I187" s="311">
        <v>2239.6682999999998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1.0642</v>
      </c>
      <c r="G189" s="304">
        <v>33.065600000000003</v>
      </c>
      <c r="H189" s="304">
        <f>E189-G189</f>
        <v>-33.065600000000003</v>
      </c>
      <c r="I189" s="309">
        <v>24.396000000000001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460.74170000000004</v>
      </c>
      <c r="G190" s="196">
        <f>G179+G184+G185+G188+G189</f>
        <v>26875.352399999996</v>
      </c>
      <c r="H190" s="200">
        <f>H179+H184+H185+H188+H189</f>
        <v>30999.647599999997</v>
      </c>
      <c r="I190" s="197">
        <f>I179+I184+I185+I188+I189</f>
        <v>42839.552300000003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33</v>
      </c>
      <c r="F207" s="70" t="str">
        <f>G20</f>
        <v>LANDET KVANTUM T.O.M UKE 33</v>
      </c>
      <c r="G207" s="70" t="str">
        <f>I20</f>
        <v>RESTKVOTER</v>
      </c>
      <c r="H207" s="93" t="str">
        <f>J20</f>
        <v>LANDET KVANTUM T.O.M. UKE 33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10.795299999999999</v>
      </c>
      <c r="F208" s="184">
        <v>699.91480000000001</v>
      </c>
      <c r="G208" s="184">
        <f>D208-F208</f>
        <v>900.08519999999999</v>
      </c>
      <c r="H208" s="220">
        <v>767.47670000000005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199.90780000000001</v>
      </c>
      <c r="F209" s="184">
        <v>3205.7289000000001</v>
      </c>
      <c r="G209" s="184">
        <f t="shared" ref="G209:G211" si="10">D209-F209</f>
        <v>2099.2710999999999</v>
      </c>
      <c r="H209" s="220">
        <v>2548.9726999999998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1.0815999999999999</v>
      </c>
      <c r="G211" s="184">
        <f t="shared" si="10"/>
        <v>-1.0815999999999999</v>
      </c>
      <c r="H211" s="221">
        <v>11.281599999999999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210.70310000000001</v>
      </c>
      <c r="F212" s="186">
        <f>SUM(F208:F211)</f>
        <v>3907.2445000000002</v>
      </c>
      <c r="G212" s="186">
        <f>D212-F212</f>
        <v>3047.7554999999998</v>
      </c>
      <c r="H212" s="207">
        <f>H208+H209+H210+H211</f>
        <v>3335.2769999999996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111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80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112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113</v>
      </c>
      <c r="D233" s="398" t="s">
        <v>114</v>
      </c>
      <c r="E233" s="399" t="s">
        <v>115</v>
      </c>
      <c r="F233" s="400" t="str">
        <f>E207</f>
        <v>LANDET KVANTUM UKE 33</v>
      </c>
      <c r="G233" s="400" t="str">
        <f>F207</f>
        <v>LANDET KVANTUM T.O.M UKE 33</v>
      </c>
      <c r="H233" s="400" t="s">
        <v>64</v>
      </c>
      <c r="I233" s="401" t="str">
        <f>H207</f>
        <v>LANDET KVANTUM T.O.M. UKE 33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116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88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90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117</v>
      </c>
      <c r="D237" s="426">
        <v>1582</v>
      </c>
      <c r="E237" s="429">
        <v>1888</v>
      </c>
      <c r="F237" s="402">
        <f>SUM(F238:F239)</f>
        <v>82.957099999999997</v>
      </c>
      <c r="G237" s="402">
        <f>SUM(G238:G239)</f>
        <v>1500.6131</v>
      </c>
      <c r="H237" s="429">
        <f>E237-G237</f>
        <v>387.38689999999997</v>
      </c>
      <c r="I237" s="404">
        <f>SUM(I238:I239)</f>
        <v>1688.2350999999999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88</v>
      </c>
      <c r="D238" s="427"/>
      <c r="E238" s="430"/>
      <c r="F238" s="406">
        <v>68.945499999999996</v>
      </c>
      <c r="G238" s="406">
        <v>1255.7587000000001</v>
      </c>
      <c r="H238" s="430"/>
      <c r="I238" s="407">
        <v>1387.5998999999999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90</v>
      </c>
      <c r="D239" s="428"/>
      <c r="E239" s="431"/>
      <c r="F239" s="408">
        <v>14.0116</v>
      </c>
      <c r="G239" s="408">
        <v>244.8544</v>
      </c>
      <c r="H239" s="431"/>
      <c r="I239" s="409">
        <v>300.6352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118</v>
      </c>
      <c r="D240" s="426">
        <v>1582</v>
      </c>
      <c r="E240" s="429">
        <v>1888</v>
      </c>
      <c r="F240" s="402">
        <f>SUM(F241:F242)</f>
        <v>0</v>
      </c>
      <c r="G240" s="402">
        <f>SUM(G241:G242)</f>
        <v>0</v>
      </c>
      <c r="H240" s="429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88</v>
      </c>
      <c r="D241" s="427"/>
      <c r="E241" s="430"/>
      <c r="F241" s="406"/>
      <c r="G241" s="406"/>
      <c r="H241" s="430"/>
      <c r="I241" s="407"/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90</v>
      </c>
      <c r="D242" s="428"/>
      <c r="E242" s="431"/>
      <c r="F242" s="408"/>
      <c r="G242" s="408"/>
      <c r="H242" s="431"/>
      <c r="I242" s="409"/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0.608+0.388</f>
        <v>0.996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82.957099999999997</v>
      </c>
      <c r="G244" s="186">
        <f>G234+G237+G240+G243</f>
        <v>3584.7191000000003</v>
      </c>
      <c r="H244" s="186">
        <f t="shared" si="11"/>
        <v>2266.4378999999999</v>
      </c>
      <c r="I244" s="186">
        <f>I234+I237+I240+I243</f>
        <v>4001.9232000000002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33
&amp;"-,Normal"&amp;11(iht. mottatte landings- og sluttsedler fra fiskesalgslagene; alle tallstørrelser i hele tonn)&amp;R21.08.2018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2018-07-24T11:17:29Z</cp:lastPrinted>
  <dcterms:created xsi:type="dcterms:W3CDTF">2011-07-06T12:13:20Z</dcterms:created>
  <dcterms:modified xsi:type="dcterms:W3CDTF">2018-08-21T06:50:10Z</dcterms:modified>
</cp:coreProperties>
</file>