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36\"/>
    </mc:Choice>
  </mc:AlternateContent>
  <bookViews>
    <workbookView xWindow="0" yWindow="0" windowWidth="23040" windowHeight="10848" tabRatio="413"/>
  </bookViews>
  <sheets>
    <sheet name="UKE_36_2018" sheetId="1" r:id="rId1"/>
  </sheets>
  <definedNames>
    <definedName name="Z_14D440E4_F18A_4F78_9989_38C1B133222D_.wvu.Cols" localSheetId="0" hidden="1">UKE_36_2018!#REF!</definedName>
    <definedName name="Z_14D440E4_F18A_4F78_9989_38C1B133222D_.wvu.PrintArea" localSheetId="0" hidden="1">UKE_36_2018!$B$1:$M$247</definedName>
    <definedName name="Z_14D440E4_F18A_4F78_9989_38C1B133222D_.wvu.Rows" localSheetId="0" hidden="1">UKE_36_2018!$359:$1048576,UKE_36_2018!$248:$358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9" i="1" l="1"/>
  <c r="G33" i="1"/>
  <c r="I243" i="1" l="1"/>
  <c r="F37" i="1"/>
  <c r="F33" i="1" s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<sst xmlns="http://schemas.openxmlformats.org/spreadsheetml/2006/main" count="256" uniqueCount="129">
  <si>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</si>
  <si>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</si>
  <si>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</si>
  <si>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</si>
  <si>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</si>
  <si>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</si>
  <si>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</si>
  <si>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</si>
  <si>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</si>
  <si>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</si>
  <si>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</si>
  <si>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</si>
  <si>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</si>
  <si>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</si>
  <si>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</si>
  <si>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</si>
  <si>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</si>
  <si>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</si>
  <si>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</si>
  <si>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</si>
  <si>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</si>
  <si>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</si>
  <si>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</si>
  <si>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</si>
  <si>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</si>
  <si>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</si>
  <si>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</si>
  <si>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</si>
  <si>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</si>
  <si>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</si>
  <si>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</si>
  <si>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</si>
  <si>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</si>
  <si>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</si>
  <si>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</si>
  <si>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</si>
  <si>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</si>
  <si>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</si>
  <si>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</si>
  <si>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</si>
  <si>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</si>
  <si>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</si>
  <si>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</si>
  <si>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</si>
  <si>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</si>
  <si>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</si>
  <si>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</si>
  <si>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</si>
  <si>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</si>
  <si>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</si>
  <si>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</si>
  <si>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</si>
  <si>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</si>
  <si>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</si>
  <si>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</si>
  <si>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</si>
  <si>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</si>
  <si>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</si>
  <si>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</si>
  <si>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</si>
  <si>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</si>
  <si>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</si>
  <si>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</si>
  <si>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</si>
  <si>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</si>
  <si>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</si>
  <si>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</si>
  <si>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</si>
  <si>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</si>
  <si>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</si>
  <si>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</si>
  <si>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</si>
  <si>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</si>
  <si>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</si>
  <si>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</si>
  <si>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</si>
  <si>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</si>
  <si>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</si>
  <si>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</si>
  <si>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</si>
  <si>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</si>
  <si>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</si>
  <si>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</si>
  <si>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</si>
  <si>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</si>
  <si>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</si>
  <si>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</si>
  <si>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</si>
  <si>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</si>
  <si>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</si>
  <si>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</si>
  <si>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</si>
  <si>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</si>
  <si>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</si>
  <si>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</si>
  <si>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</si>
  <si>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</si>
  <si>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</si>
  <si>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</si>
  <si>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</si>
  <si>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</si>
  <si>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</si>
  <si>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</si>
  <si>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</si>
  <si>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</si>
  <si>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</si>
  <si>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</si>
  <si>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</si>
  <si>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</si>
  <si>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</si>
  <si>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</si>
  <si>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</si>
  <si>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</si>
  <si>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</si>
  <si>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</si>
  <si>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</si>
  <si>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</si>
  <si>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</si>
  <si>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</si>
  <si>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</si>
  <si>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</si>
  <si>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 xml:space="preserve">2 </t>
    </r>
    <r>
      <rPr>
        <sz val="9"/>
        <color theme="1"/>
        <rFont val="Calibri"/>
        <family val="2"/>
      </rPr>
      <t>Registrert rekreasjonsfiske utgjør 56 tonn, men det legges til grunn at hele avsetningen tas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</si>
  <si>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</si>
  <si>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10"/>
        <color theme="1"/>
        <rFont val="Calibri"/>
        <family val="2"/>
      </rPr>
      <t>Periodekvotene utgjør 7750 tonn og avsetning til bifangst 269 tonn</t>
    </r>
    <r>
      <rPr>
        <sz val="9"/>
        <color theme="1"/>
        <rFont val="Calibri"/>
        <family val="2"/>
      </rPr>
      <t xml:space="preserve">.  </t>
    </r>
  </si>
  <si>
    <t>LANDET KVANTUM UKE 36</t>
  </si>
  <si>
    <t>LANDET KVANTUM T.O.M UKE 36</t>
  </si>
  <si>
    <t>LANDET KVANTUM T.O.M. UKE 36 2017</t>
  </si>
  <si>
    <r>
      <t xml:space="preserve">3 </t>
    </r>
    <r>
      <rPr>
        <sz val="9"/>
        <color theme="1"/>
        <rFont val="Calibri"/>
        <family val="2"/>
      </rPr>
      <t>Registrert rekreasjonsfiske utgjør 1 529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</si>
  <si>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359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</si>
</sst>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113" zoomScaleNormal="115" workbookViewId="0">
      <selection activeCell="D129" sqref="D12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0" t="s">
        <v>118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102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103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104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105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76</v>
      </c>
      <c r="E20" s="327" t="s">
        <v>73</v>
      </c>
      <c r="F20" s="327" t="s">
        <v>124</v>
      </c>
      <c r="G20" s="327" t="s">
        <v>125</v>
      </c>
      <c r="H20" s="328" t="s">
        <v>74</v>
      </c>
      <c r="I20" s="328" t="s">
        <v>63</v>
      </c>
      <c r="J20" s="329" t="s">
        <v>126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326.01420000000002</v>
      </c>
      <c r="G21" s="330">
        <f>G22+G23</f>
        <v>65121.0887</v>
      </c>
      <c r="H21" s="330"/>
      <c r="I21" s="330">
        <f>I23+I22</f>
        <v>46216.9113</v>
      </c>
      <c r="J21" s="331">
        <f>J23+J22</f>
        <v>83509.671799999996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326.01420000000002</v>
      </c>
      <c r="G22" s="332">
        <v>64638.8269</v>
      </c>
      <c r="H22" s="332"/>
      <c r="I22" s="332">
        <f>E22-G22</f>
        <v>45949.1731</v>
      </c>
      <c r="J22" s="333">
        <v>83017.996700000003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/>
      <c r="G23" s="334">
        <v>482.26179999999999</v>
      </c>
      <c r="H23" s="334"/>
      <c r="I23" s="332">
        <f>E23-G23</f>
        <v>267.73820000000001</v>
      </c>
      <c r="J23" s="333">
        <v>491.67509999999999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718.78949999999998</v>
      </c>
      <c r="G24" s="330">
        <f>G25+G31+G32</f>
        <v>214370.90420000002</v>
      </c>
      <c r="H24" s="330"/>
      <c r="I24" s="330">
        <f>I25+I31+I32</f>
        <v>12279.095799999996</v>
      </c>
      <c r="J24" s="331">
        <f>J25+J31+J32</f>
        <v>245110.23925000001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91</v>
      </c>
      <c r="D25" s="316">
        <f>D26+D27+D28+D29+D30</f>
        <v>178564</v>
      </c>
      <c r="E25" s="336">
        <f>E26+E27+E28+E29+E30</f>
        <v>180746</v>
      </c>
      <c r="F25" s="336">
        <f>F26+F27+F28+F29</f>
        <v>676.85669999999993</v>
      </c>
      <c r="G25" s="336">
        <f>G26+G27+G28+G29</f>
        <v>170512.36580000003</v>
      </c>
      <c r="H25" s="336"/>
      <c r="I25" s="336">
        <f>I26+I27+I28+I29+I30</f>
        <v>10233.634199999997</v>
      </c>
      <c r="J25" s="337">
        <f>J26+J27+J28+J29+J30</f>
        <v>194294.56485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58.805399999999999</v>
      </c>
      <c r="G26" s="338">
        <v>51020.069199999998</v>
      </c>
      <c r="H26" s="338">
        <v>996</v>
      </c>
      <c r="I26" s="338">
        <f>E26-G26+H26</f>
        <v>-264.06919999999809</v>
      </c>
      <c r="J26" s="339">
        <v>48943.432399999998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59</v>
      </c>
      <c r="D27" s="317">
        <v>44493</v>
      </c>
      <c r="E27" s="338">
        <v>44908</v>
      </c>
      <c r="F27" s="338">
        <v>94.476200000000006</v>
      </c>
      <c r="G27" s="338">
        <v>47568.081100000003</v>
      </c>
      <c r="H27" s="338">
        <v>1712</v>
      </c>
      <c r="I27" s="338">
        <f>E27-G27+H27</f>
        <v>-948.08110000000306</v>
      </c>
      <c r="J27" s="339">
        <v>51778.5772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60</v>
      </c>
      <c r="D28" s="317">
        <v>42834</v>
      </c>
      <c r="E28" s="338">
        <v>41844</v>
      </c>
      <c r="F28" s="338">
        <v>272.89929999999998</v>
      </c>
      <c r="G28" s="338">
        <v>42031.418700000002</v>
      </c>
      <c r="H28" s="338">
        <v>2614</v>
      </c>
      <c r="I28" s="338">
        <f>E28-G28+H28</f>
        <v>2426.581299999998</v>
      </c>
      <c r="J28" s="339">
        <v>56817.622799999997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92</v>
      </c>
      <c r="D29" s="317">
        <v>28645</v>
      </c>
      <c r="E29" s="338">
        <v>27034</v>
      </c>
      <c r="F29" s="338">
        <v>250.67580000000001</v>
      </c>
      <c r="G29" s="338">
        <v>29892.7968</v>
      </c>
      <c r="H29" s="338">
        <v>2371</v>
      </c>
      <c r="I29" s="338">
        <f>E29-G29+H29</f>
        <v>-487.79680000000008</v>
      </c>
      <c r="J29" s="339">
        <v>36754.93245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93</v>
      </c>
      <c r="D30" s="317">
        <v>17200</v>
      </c>
      <c r="E30" s="338">
        <v>17200</v>
      </c>
      <c r="F30" s="338">
        <f>G30-7248</f>
        <v>445</v>
      </c>
      <c r="G30" s="338">
        <f>SUM(H26:H29)</f>
        <v>7693</v>
      </c>
      <c r="H30" s="338"/>
      <c r="I30" s="338">
        <f>E30-G30</f>
        <v>9507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/>
      <c r="G31" s="336">
        <v>17742.2444</v>
      </c>
      <c r="H31" s="396"/>
      <c r="I31" s="396">
        <f>E31-G31</f>
        <v>11859.7556</v>
      </c>
      <c r="J31" s="417">
        <v>21455.150300000001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94</v>
      </c>
      <c r="D32" s="316">
        <f>D33+D34</f>
        <v>21201</v>
      </c>
      <c r="E32" s="336">
        <f>E34+E33</f>
        <v>16302</v>
      </c>
      <c r="F32" s="336">
        <f>F33</f>
        <v>41.9328</v>
      </c>
      <c r="G32" s="336">
        <f>G33</f>
        <v>26116.294000000002</v>
      </c>
      <c r="H32" s="338"/>
      <c r="I32" s="396">
        <f>I33+I34</f>
        <v>-9814.2940000000017</v>
      </c>
      <c r="J32" s="417">
        <f>J33</f>
        <v>29360.524099999999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f>41.9328-F37</f>
        <v>41.9328</v>
      </c>
      <c r="G33" s="338">
        <f>32213.294-G37</f>
        <v>26116.294000000002</v>
      </c>
      <c r="H33" s="338">
        <v>564</v>
      </c>
      <c r="I33" s="338">
        <f>E33-G33+H33</f>
        <v>-11350.294000000002</v>
      </c>
      <c r="J33" s="339">
        <v>29360.524099999999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95</v>
      </c>
      <c r="D34" s="318">
        <v>2100</v>
      </c>
      <c r="E34" s="341">
        <v>2100</v>
      </c>
      <c r="F34" s="341">
        <f>G34-533</f>
        <v>31</v>
      </c>
      <c r="G34" s="341">
        <f>H33</f>
        <v>564</v>
      </c>
      <c r="H34" s="341"/>
      <c r="I34" s="341">
        <f>E34-G34</f>
        <v>1536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9">
        <v>4000</v>
      </c>
      <c r="E35" s="343">
        <v>4000</v>
      </c>
      <c r="F35" s="343"/>
      <c r="G35" s="343">
        <v>3941.0522000000001</v>
      </c>
      <c r="H35" s="343"/>
      <c r="I35" s="371">
        <f t="shared" ref="I35:I41" si="0">E35-G35</f>
        <v>58.947799999999916</v>
      </c>
      <c r="J35" s="372">
        <v>2841.59645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>
        <v>6.4500000000000002E-2</v>
      </c>
      <c r="G36" s="320">
        <v>682.2002</v>
      </c>
      <c r="H36" s="320"/>
      <c r="I36" s="371">
        <f t="shared" si="0"/>
        <v>20.799800000000005</v>
      </c>
      <c r="J36" s="418">
        <v>409.9316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9">
        <v>3000</v>
      </c>
      <c r="E37" s="320">
        <v>3000</v>
      </c>
      <c r="F37" s="320">
        <f>G37-6097</f>
        <v>0</v>
      </c>
      <c r="G37" s="320">
        <v>6097</v>
      </c>
      <c r="H37" s="370"/>
      <c r="I37" s="371">
        <f t="shared" si="0"/>
        <v>-3097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9">
        <v>7000</v>
      </c>
      <c r="E38" s="320">
        <v>7000</v>
      </c>
      <c r="F38" s="320">
        <v>4.2995999999999999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9">
        <v>3000</v>
      </c>
      <c r="E39" s="320">
        <v>3000</v>
      </c>
      <c r="F39" s="320">
        <v>4.1429</v>
      </c>
      <c r="G39" s="320">
        <v>1127.8465000000001</v>
      </c>
      <c r="H39" s="320"/>
      <c r="I39" s="371">
        <f t="shared" si="0"/>
        <v>1872.1534999999999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96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>
        <v>1</v>
      </c>
      <c r="G41" s="320">
        <v>313</v>
      </c>
      <c r="H41" s="320"/>
      <c r="I41" s="371">
        <f t="shared" si="0"/>
        <v>-313</v>
      </c>
      <c r="J41" s="418">
        <v>336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1054.3107</v>
      </c>
      <c r="G42" s="322">
        <f>G21+G24+G35+G36+G37+G38+G39+G41</f>
        <v>298653.09179999999</v>
      </c>
      <c r="H42" s="196">
        <f>H26+H27+H28+H29+H33</f>
        <v>8257</v>
      </c>
      <c r="I42" s="302">
        <f>I21+I24+I35+I36+I37+I38+I39+I40+I41</f>
        <v>57537.908199999998</v>
      </c>
      <c r="J42" s="197">
        <f>J21+J24+J35+J36+J37+J38+J39+J40+J41</f>
        <v>339207.43910000002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119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120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36</v>
      </c>
      <c r="F58" s="328" t="str">
        <f>G20</f>
        <v>LANDET KVANTUM T.O.M UKE 36</v>
      </c>
      <c r="G58" s="328" t="str">
        <f>I20</f>
        <v>RESTKVOTER</v>
      </c>
      <c r="H58" s="329" t="str">
        <f>J20</f>
        <v>LANDET KVANTUM T.O.M. UKE 36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57">
        <v>5346</v>
      </c>
      <c r="E59" s="330">
        <v>11.8903</v>
      </c>
      <c r="F59" s="330">
        <v>1276.1391000000001</v>
      </c>
      <c r="G59" s="459">
        <f>D59-F59-F60</f>
        <v>2680.2242999999999</v>
      </c>
      <c r="H59" s="381">
        <v>1533.4106999999999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58"/>
      <c r="E60" s="419"/>
      <c r="F60" s="419">
        <v>1389.6366</v>
      </c>
      <c r="G60" s="460"/>
      <c r="H60" s="350">
        <v>1281.1052999999999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75</v>
      </c>
      <c r="D61" s="410">
        <v>200</v>
      </c>
      <c r="E61" s="420">
        <v>5.5E-2</v>
      </c>
      <c r="F61" s="420">
        <v>74.332999999999998</v>
      </c>
      <c r="G61" s="390">
        <f>D61-F61</f>
        <v>125.667</v>
      </c>
      <c r="H61" s="301">
        <v>60.5364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122</v>
      </c>
      <c r="D62" s="232">
        <v>8019</v>
      </c>
      <c r="E62" s="349">
        <f>SUM(E63:E65)</f>
        <v>8.9054000000000002</v>
      </c>
      <c r="F62" s="349">
        <f>F63+F64+F65</f>
        <v>7639.2709999999997</v>
      </c>
      <c r="G62" s="349">
        <f>D62-F62</f>
        <v>379.72900000000027</v>
      </c>
      <c r="H62" s="351">
        <f>H63+H64+H65</f>
        <v>7573.4675999999999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2.8794</v>
      </c>
      <c r="F63" s="229">
        <v>3363.1869999999999</v>
      </c>
      <c r="G63" s="229"/>
      <c r="H63" s="361">
        <v>3452.2255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3.375</v>
      </c>
      <c r="F64" s="229">
        <v>2887.3319000000001</v>
      </c>
      <c r="G64" s="229"/>
      <c r="H64" s="361">
        <v>2850.9971999999998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>
        <v>2.6509999999999998</v>
      </c>
      <c r="F65" s="413">
        <v>1388.7520999999999</v>
      </c>
      <c r="G65" s="413"/>
      <c r="H65" s="382">
        <v>1270.2448999999999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50.3733</v>
      </c>
      <c r="G66" s="384">
        <f>D66-F66</f>
        <v>139.6267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60.478000000000002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20.8507</v>
      </c>
      <c r="F68" s="200">
        <f>F59+F60+F61+F62+F66+F67</f>
        <v>10429.756599999999</v>
      </c>
      <c r="G68" s="200">
        <f>G59+G60+G61+G62+G66+G67</f>
        <v>3325.2469999999998</v>
      </c>
      <c r="H68" s="208">
        <f>H59+H60+H61+H62+H66+H67</f>
        <v>10509.7502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5" t="s">
        <v>123</v>
      </c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57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103</v>
      </c>
      <c r="D79" s="170">
        <v>12845</v>
      </c>
      <c r="E79" s="166" t="s">
        <v>102</v>
      </c>
      <c r="F79" s="170">
        <v>2138</v>
      </c>
      <c r="G79" s="250" t="s">
        <v>58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106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6" t="s">
        <v>107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3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76</v>
      </c>
      <c r="E86" s="323" t="s">
        <v>73</v>
      </c>
      <c r="F86" s="323" t="str">
        <f>F20</f>
        <v>LANDET KVANTUM UKE 36</v>
      </c>
      <c r="G86" s="323" t="str">
        <f>G20</f>
        <v>LANDET KVANTUM T.O.M UKE 36</v>
      </c>
      <c r="H86" s="194" t="str">
        <f>I20</f>
        <v>RESTKVOTER</v>
      </c>
      <c r="I86" s="195" t="str">
        <f>J20</f>
        <v>LANDET KVANTUM T.O.M. UKE 36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64.630400000000009</v>
      </c>
      <c r="G87" s="330">
        <f>G88+G89</f>
        <v>31173.5376</v>
      </c>
      <c r="H87" s="330">
        <f>H88+H89</f>
        <v>6701.4623999999985</v>
      </c>
      <c r="I87" s="331">
        <f>I88+I89</f>
        <v>45130.852299999999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64.360200000000006</v>
      </c>
      <c r="G88" s="332">
        <v>30650.646700000001</v>
      </c>
      <c r="H88" s="332">
        <f>E88-G88</f>
        <v>6474.3532999999989</v>
      </c>
      <c r="I88" s="333">
        <v>44873.866199999997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>
        <v>0.2702</v>
      </c>
      <c r="G89" s="334">
        <v>522.89089999999999</v>
      </c>
      <c r="H89" s="334">
        <f>E89-G89</f>
        <v>227.10910000000001</v>
      </c>
      <c r="I89" s="335">
        <v>256.98610000000002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617.58390000000009</v>
      </c>
      <c r="G90" s="330">
        <f t="shared" si="1"/>
        <v>37210.046999999999</v>
      </c>
      <c r="H90" s="330">
        <f>H91+H96+H97</f>
        <v>36852.953000000001</v>
      </c>
      <c r="I90" s="331">
        <f t="shared" si="1"/>
        <v>42430.832199999997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91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584.23160000000007</v>
      </c>
      <c r="G91" s="336">
        <f t="shared" si="2"/>
        <v>27957.2817</v>
      </c>
      <c r="H91" s="336">
        <f>H92+H93+H94+H95</f>
        <v>28896.7183</v>
      </c>
      <c r="I91" s="337">
        <f t="shared" si="2"/>
        <v>30623.537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128.02520000000001</v>
      </c>
      <c r="G92" s="338">
        <v>5764.0967000000001</v>
      </c>
      <c r="H92" s="338">
        <f t="shared" ref="H92:H100" si="3">E92-G92</f>
        <v>10749.9033</v>
      </c>
      <c r="I92" s="339">
        <v>4991.4576999999999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95.300200000000004</v>
      </c>
      <c r="G93" s="338">
        <v>8450.4033999999992</v>
      </c>
      <c r="H93" s="338">
        <f t="shared" si="3"/>
        <v>7176.5966000000008</v>
      </c>
      <c r="I93" s="339">
        <v>7736.4273000000003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159.66679999999999</v>
      </c>
      <c r="G94" s="338">
        <v>7894.8501999999999</v>
      </c>
      <c r="H94" s="338">
        <f t="shared" si="3"/>
        <v>8711.1497999999992</v>
      </c>
      <c r="I94" s="339">
        <v>10343.500099999999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92</v>
      </c>
      <c r="D95" s="317">
        <v>7439</v>
      </c>
      <c r="E95" s="338">
        <v>8107</v>
      </c>
      <c r="F95" s="338">
        <v>201.23939999999999</v>
      </c>
      <c r="G95" s="338">
        <v>5847.9314000000004</v>
      </c>
      <c r="H95" s="338">
        <f t="shared" si="3"/>
        <v>2259.0685999999996</v>
      </c>
      <c r="I95" s="339">
        <v>7552.1518999999998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/>
      <c r="G96" s="336">
        <v>7779.7187999999996</v>
      </c>
      <c r="H96" s="336">
        <f t="shared" si="3"/>
        <v>3344.2812000000004</v>
      </c>
      <c r="I96" s="337">
        <v>10253.328299999999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89</v>
      </c>
      <c r="D97" s="324">
        <v>4933</v>
      </c>
      <c r="E97" s="347">
        <v>6085</v>
      </c>
      <c r="F97" s="347">
        <v>33.3523</v>
      </c>
      <c r="G97" s="347">
        <v>1473.0464999999999</v>
      </c>
      <c r="H97" s="347">
        <f t="shared" si="3"/>
        <v>4611.9534999999996</v>
      </c>
      <c r="I97" s="348">
        <v>1553.9668999999999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>
        <v>1.52E-2</v>
      </c>
      <c r="G98" s="343">
        <v>12.751300000000001</v>
      </c>
      <c r="H98" s="343">
        <f t="shared" si="3"/>
        <v>310.24869999999999</v>
      </c>
      <c r="I98" s="344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62</v>
      </c>
      <c r="D99" s="319">
        <v>300</v>
      </c>
      <c r="E99" s="320">
        <v>300</v>
      </c>
      <c r="F99" s="320">
        <v>7.3800000000000004E-2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>
        <v>1</v>
      </c>
      <c r="G100" s="320">
        <v>115</v>
      </c>
      <c r="H100" s="320">
        <f t="shared" si="3"/>
        <v>-115</v>
      </c>
      <c r="I100" s="325">
        <v>83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683.30330000000015</v>
      </c>
      <c r="G101" s="223">
        <f t="shared" si="4"/>
        <v>68811.335900000005</v>
      </c>
      <c r="H101" s="223">
        <f>H87+H90+H98+H99+H100</f>
        <v>43749.664099999995</v>
      </c>
      <c r="I101" s="197">
        <f>I87+I90+I98+I99+I100</f>
        <v>87970.197100000005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108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121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88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76</v>
      </c>
      <c r="E119" s="327" t="s">
        <v>73</v>
      </c>
      <c r="F119" s="327" t="str">
        <f>F20</f>
        <v>LANDET KVANTUM UKE 36</v>
      </c>
      <c r="G119" s="327" t="str">
        <f>G20</f>
        <v>LANDET KVANTUM T.O.M UKE 36</v>
      </c>
      <c r="H119" s="194" t="str">
        <f>I20</f>
        <v>RESTKVOTER</v>
      </c>
      <c r="I119" s="195" t="str">
        <f>J20</f>
        <v>LANDET KVANTUM T.O.M. UKE 36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83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361.94649999999996</v>
      </c>
      <c r="G120" s="349">
        <f t="shared" si="5"/>
        <v>45666.343099999998</v>
      </c>
      <c r="H120" s="349">
        <f t="shared" si="5"/>
        <v>14404.6569</v>
      </c>
      <c r="I120" s="351">
        <f t="shared" si="5"/>
        <v>29487.6528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351.19099999999997</v>
      </c>
      <c r="G121" s="352">
        <v>38328.0599</v>
      </c>
      <c r="H121" s="352">
        <f>E121-G121</f>
        <v>9505.9400999999998</v>
      </c>
      <c r="I121" s="353">
        <v>25549.263500000001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>
        <v>10.7555</v>
      </c>
      <c r="G122" s="352">
        <v>7338.2831999999999</v>
      </c>
      <c r="H122" s="352">
        <f>E122-G122</f>
        <v>4398.7168000000001</v>
      </c>
      <c r="I122" s="353">
        <v>3938.3892999999998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1460.518</v>
      </c>
      <c r="G124" s="230">
        <v>30456.843799999999</v>
      </c>
      <c r="H124" s="298">
        <f>E124-G124</f>
        <v>7469.1562000000013</v>
      </c>
      <c r="I124" s="300">
        <v>31108.074700000001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1364.8822</v>
      </c>
      <c r="G125" s="230">
        <f>G134+G131+G126</f>
        <v>43749.227900000005</v>
      </c>
      <c r="H125" s="356">
        <f>H126+H131+H134</f>
        <v>17967.772100000002</v>
      </c>
      <c r="I125" s="357">
        <f>I126+I131+I134</f>
        <v>33035.589200000002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101</v>
      </c>
      <c r="D126" s="378">
        <f>D127+D128+D129+D130</f>
        <v>44779</v>
      </c>
      <c r="E126" s="375">
        <f>E127+E128+E129+E130</f>
        <v>45672</v>
      </c>
      <c r="F126" s="375">
        <f>F127+F128+F129+F130</f>
        <v>1133.8746000000001</v>
      </c>
      <c r="G126" s="375">
        <f>G127+G128+G130+G129</f>
        <v>35064.880600000004</v>
      </c>
      <c r="H126" s="358">
        <f>H127+H128+H129+H130</f>
        <v>10607.1194</v>
      </c>
      <c r="I126" s="359">
        <f>I127+I128+I129+I130</f>
        <v>25232.144899999999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160.6087</v>
      </c>
      <c r="G127" s="229">
        <v>5343.0419000000002</v>
      </c>
      <c r="H127" s="360">
        <f t="shared" ref="H127:H138" si="6">E127-G127</f>
        <v>8716.9580999999998</v>
      </c>
      <c r="I127" s="361">
        <v>4315.5178999999998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239.53819999999999</v>
      </c>
      <c r="G128" s="229">
        <v>8406.1321000000007</v>
      </c>
      <c r="H128" s="360">
        <f t="shared" si="6"/>
        <v>4629.8678999999993</v>
      </c>
      <c r="I128" s="361">
        <v>6352.4629999999997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235.93600000000001</v>
      </c>
      <c r="G129" s="229">
        <v>10403.7623</v>
      </c>
      <c r="H129" s="360">
        <f t="shared" si="6"/>
        <v>124.23769999999968</v>
      </c>
      <c r="I129" s="361">
        <v>7248.7869000000001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92</v>
      </c>
      <c r="D130" s="240">
        <v>8665</v>
      </c>
      <c r="E130" s="229">
        <v>8048</v>
      </c>
      <c r="F130" s="229">
        <v>497.79169999999999</v>
      </c>
      <c r="G130" s="229">
        <v>10911.944299999999</v>
      </c>
      <c r="H130" s="360">
        <f t="shared" si="6"/>
        <v>-2863.9442999999992</v>
      </c>
      <c r="I130" s="361">
        <v>7315.3770999999997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/>
      <c r="G131" s="376">
        <v>4447.9719999999998</v>
      </c>
      <c r="H131" s="362">
        <f t="shared" si="6"/>
        <v>2612.0280000000002</v>
      </c>
      <c r="I131" s="363">
        <v>3701.7930000000001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/>
      <c r="G132" s="229">
        <v>4379.0824000000002</v>
      </c>
      <c r="H132" s="360">
        <f t="shared" si="6"/>
        <v>2180.9175999999998</v>
      </c>
      <c r="I132" s="361">
        <v>3656.7568999999999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0</v>
      </c>
      <c r="G133" s="229">
        <f>G131-G132</f>
        <v>68.889599999999518</v>
      </c>
      <c r="H133" s="360">
        <f t="shared" si="6"/>
        <v>431.11040000000048</v>
      </c>
      <c r="I133" s="361">
        <f>I131-I132</f>
        <v>45.03610000000026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89</v>
      </c>
      <c r="D134" s="257">
        <v>8170</v>
      </c>
      <c r="E134" s="377">
        <v>8985</v>
      </c>
      <c r="F134" s="377">
        <v>231.0076</v>
      </c>
      <c r="G134" s="377">
        <v>4236.3752999999997</v>
      </c>
      <c r="H134" s="364">
        <f t="shared" si="6"/>
        <v>4748.6247000000003</v>
      </c>
      <c r="I134" s="365">
        <v>4101.6513000000004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>
        <v>0.53469999999999995</v>
      </c>
      <c r="G135" s="230">
        <v>12.764699999999999</v>
      </c>
      <c r="H135" s="379">
        <f t="shared" si="6"/>
        <v>111.2353</v>
      </c>
      <c r="I135" s="380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66</v>
      </c>
      <c r="D136" s="296">
        <v>2000</v>
      </c>
      <c r="E136" s="299">
        <v>2000</v>
      </c>
      <c r="F136" s="299">
        <v>10.845700000000001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>
        <v>4</v>
      </c>
      <c r="G138" s="234">
        <v>258</v>
      </c>
      <c r="H138" s="234">
        <f t="shared" si="6"/>
        <v>-258</v>
      </c>
      <c r="I138" s="297">
        <v>244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3202.7271000000001</v>
      </c>
      <c r="G139" s="187">
        <f>G120+G124+G125+G135+G136+G137+G138</f>
        <v>122239.5635</v>
      </c>
      <c r="H139" s="187">
        <f t="shared" si="7"/>
        <v>39848.436500000003</v>
      </c>
      <c r="I139" s="416">
        <f>I120+I124+I125+I135+I136+I137+I138</f>
        <v>96081.392200000002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109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69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70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86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98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99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36</v>
      </c>
      <c r="F158" s="70" t="str">
        <f>G20</f>
        <v>LANDET KVANTUM T.O.M UKE 36</v>
      </c>
      <c r="G158" s="70" t="str">
        <f>I20</f>
        <v>RESTKVOTER</v>
      </c>
      <c r="H158" s="93" t="str">
        <f>J20</f>
        <v>LANDET KVANTUM T.O.M. UKE 36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264.38499999999999</v>
      </c>
      <c r="F159" s="184">
        <v>16798.085800000001</v>
      </c>
      <c r="G159" s="184">
        <f>D159-F159</f>
        <v>2602.9141999999993</v>
      </c>
      <c r="H159" s="220">
        <v>13908.6224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20">
        <v>5.6186999999999996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264.38499999999999</v>
      </c>
      <c r="F162" s="186">
        <f>SUM(F159:F161)</f>
        <v>16801.9476</v>
      </c>
      <c r="G162" s="186">
        <f>D162-F162</f>
        <v>2712.0524000000005</v>
      </c>
      <c r="H162" s="207">
        <f>SUM(H159:H161)</f>
        <v>13914.241100000001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65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5" t="s">
        <v>2</v>
      </c>
      <c r="D167" s="436"/>
      <c r="E167" s="435" t="s">
        <v>53</v>
      </c>
      <c r="F167" s="436"/>
      <c r="G167" s="435" t="s">
        <v>100</v>
      </c>
      <c r="H167" s="436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72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76</v>
      </c>
      <c r="E178" s="327" t="s">
        <v>73</v>
      </c>
      <c r="F178" s="327" t="str">
        <f>F20</f>
        <v>LANDET KVANTUM UKE 36</v>
      </c>
      <c r="G178" s="327" t="str">
        <f>G20</f>
        <v>LANDET KVANTUM T.O.M UKE 36</v>
      </c>
      <c r="H178" s="70" t="str">
        <f>I20</f>
        <v>RESTKVOTER</v>
      </c>
      <c r="I178" s="93" t="str">
        <f>J20</f>
        <v>LANDET KVANTUM T.O.M. UKE 36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259.57620000000003</v>
      </c>
      <c r="G179" s="305">
        <f>G180+G181+G182+G183</f>
        <v>25153.742400000003</v>
      </c>
      <c r="H179" s="305">
        <f t="shared" si="8"/>
        <v>19211.257599999997</v>
      </c>
      <c r="I179" s="310">
        <f>I180+I181+I182+I183</f>
        <v>37262.089100000005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80</v>
      </c>
      <c r="D180" s="288">
        <v>26187</v>
      </c>
      <c r="E180" s="303">
        <v>28809</v>
      </c>
      <c r="F180" s="303"/>
      <c r="G180" s="303">
        <v>19616.299900000002</v>
      </c>
      <c r="H180" s="303">
        <f t="shared" ref="H180:H185" si="9">E180-G180</f>
        <v>9192.7000999999982</v>
      </c>
      <c r="I180" s="308">
        <v>29966.961200000002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>
        <v>174.98580000000001</v>
      </c>
      <c r="G181" s="303">
        <v>1239.7808</v>
      </c>
      <c r="H181" s="303">
        <f t="shared" si="9"/>
        <v>6258.2191999999995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36.481200000000001</v>
      </c>
      <c r="G182" s="303">
        <v>1718.54</v>
      </c>
      <c r="H182" s="303">
        <f t="shared" si="9"/>
        <v>158.46000000000004</v>
      </c>
      <c r="I182" s="308">
        <v>1526.6627000000001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48.109200000000001</v>
      </c>
      <c r="G183" s="387">
        <v>2579.1217000000001</v>
      </c>
      <c r="H183" s="387">
        <f t="shared" si="9"/>
        <v>3601.8782999999999</v>
      </c>
      <c r="I183" s="388">
        <v>3385.6895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>
        <v>4.7610000000000001</v>
      </c>
      <c r="G184" s="307">
        <v>1916.5307</v>
      </c>
      <c r="H184" s="307">
        <f t="shared" si="9"/>
        <v>3583.4692999999997</v>
      </c>
      <c r="I184" s="312">
        <v>2604.8645999999999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218.458</v>
      </c>
      <c r="G185" s="305">
        <f>G186+G187</f>
        <v>3186.7101000000002</v>
      </c>
      <c r="H185" s="305">
        <f t="shared" si="9"/>
        <v>4813.2898999999998</v>
      </c>
      <c r="I185" s="310">
        <f>I186+I187</f>
        <v>4153.7093999999997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>
        <v>76.0291</v>
      </c>
      <c r="G186" s="303">
        <v>1196.4384</v>
      </c>
      <c r="H186" s="303"/>
      <c r="I186" s="308">
        <v>1571.7401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142.4289</v>
      </c>
      <c r="G187" s="306">
        <v>1990.2717</v>
      </c>
      <c r="H187" s="306"/>
      <c r="I187" s="311">
        <v>2581.9693000000002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>
        <v>1.1072</v>
      </c>
      <c r="G189" s="304">
        <v>36.222799999999999</v>
      </c>
      <c r="H189" s="304">
        <f>E189-G189</f>
        <v>-36.222799999999999</v>
      </c>
      <c r="I189" s="309">
        <v>30.111699999999999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483.9024</v>
      </c>
      <c r="G190" s="196">
        <f>G179+G184+G185+G188+G189</f>
        <v>30293.666800000003</v>
      </c>
      <c r="H190" s="200">
        <f>H179+H184+H185+H188+H189</f>
        <v>27581.333199999997</v>
      </c>
      <c r="I190" s="197">
        <f>I179+I184+I185+I188+I189</f>
        <v>44065.187000000005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81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79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68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36</v>
      </c>
      <c r="F207" s="70" t="str">
        <f>G20</f>
        <v>LANDET KVANTUM T.O.M UKE 36</v>
      </c>
      <c r="G207" s="70" t="str">
        <f>I20</f>
        <v>RESTKVOTER</v>
      </c>
      <c r="H207" s="93" t="str">
        <f>J20</f>
        <v>LANDET KVANTUM T.O.M. UKE 36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9.0686</v>
      </c>
      <c r="F208" s="184">
        <v>767.05020000000002</v>
      </c>
      <c r="G208" s="184">
        <f>D208-F208</f>
        <v>832.94979999999998</v>
      </c>
      <c r="H208" s="220">
        <v>807.27509999999995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67.247799999999998</v>
      </c>
      <c r="F209" s="184">
        <v>3492.8598999999999</v>
      </c>
      <c r="G209" s="184">
        <f t="shared" ref="G209:G211" si="10">D209-F209</f>
        <v>1812.1401000000001</v>
      </c>
      <c r="H209" s="220">
        <v>2953.2795999999998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>
        <v>0.05</v>
      </c>
      <c r="F211" s="185">
        <v>1.1806000000000001</v>
      </c>
      <c r="G211" s="184">
        <f t="shared" si="10"/>
        <v>-1.1806000000000001</v>
      </c>
      <c r="H211" s="221">
        <v>11.281599999999999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76.366399999999999</v>
      </c>
      <c r="F212" s="186">
        <f>SUM(F208:F211)</f>
        <v>4261.6098999999995</v>
      </c>
      <c r="G212" s="186">
        <f>D212-F212</f>
        <v>2693.3901000000005</v>
      </c>
      <c r="H212" s="207">
        <f>H208+H209+H210+H211</f>
        <v>3779.3822999999993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110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9" t="s">
        <v>79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91" t="s">
        <v>111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7" t="s">
        <v>112</v>
      </c>
      <c r="D233" s="398" t="s">
        <v>113</v>
      </c>
      <c r="E233" s="399" t="s">
        <v>114</v>
      </c>
      <c r="F233" s="400" t="str">
        <f>E207</f>
        <v>LANDET KVANTUM UKE 36</v>
      </c>
      <c r="G233" s="400" t="str">
        <f>F207</f>
        <v>LANDET KVANTUM T.O.M UKE 36</v>
      </c>
      <c r="H233" s="400" t="s">
        <v>63</v>
      </c>
      <c r="I233" s="401" t="str">
        <f>H207</f>
        <v>LANDET KVANTUM T.O.M. UKE 36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115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2083.9490000000001</v>
      </c>
      <c r="H234" s="429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87</v>
      </c>
      <c r="D235" s="427"/>
      <c r="E235" s="430"/>
      <c r="F235" s="406"/>
      <c r="G235" s="406">
        <v>1636.6134999999999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89</v>
      </c>
      <c r="D236" s="428"/>
      <c r="E236" s="431"/>
      <c r="F236" s="408"/>
      <c r="G236" s="408">
        <v>447.33550000000002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116</v>
      </c>
      <c r="D237" s="426">
        <v>1582</v>
      </c>
      <c r="E237" s="429">
        <v>1888</v>
      </c>
      <c r="F237" s="402">
        <f>SUM(F238:F239)</f>
        <v>0</v>
      </c>
      <c r="G237" s="402">
        <f>SUM(G238:G239)</f>
        <v>1706.2613000000001</v>
      </c>
      <c r="H237" s="429">
        <f>E237-G237</f>
        <v>181.73869999999988</v>
      </c>
      <c r="I237" s="404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87</v>
      </c>
      <c r="D238" s="427"/>
      <c r="E238" s="430"/>
      <c r="F238" s="406"/>
      <c r="G238" s="406">
        <v>1422.6039000000001</v>
      </c>
      <c r="H238" s="430"/>
      <c r="I238" s="407">
        <v>1597.13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89</v>
      </c>
      <c r="D239" s="428"/>
      <c r="E239" s="431"/>
      <c r="F239" s="408"/>
      <c r="G239" s="408">
        <v>283.6574</v>
      </c>
      <c r="H239" s="431"/>
      <c r="I239" s="409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117</v>
      </c>
      <c r="D240" s="426">
        <v>1582</v>
      </c>
      <c r="E240" s="429">
        <v>1888</v>
      </c>
      <c r="F240" s="402">
        <f>SUM(F241:F242)</f>
        <v>98.770499999999998</v>
      </c>
      <c r="G240" s="402">
        <f>SUM(G241:G242)</f>
        <v>105.24300000000001</v>
      </c>
      <c r="H240" s="429">
        <f>E240-G240</f>
        <v>1782.7570000000001</v>
      </c>
      <c r="I240" s="404">
        <f>SUM(I241:I242)</f>
        <v>154.29900000000001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405" t="s">
        <v>87</v>
      </c>
      <c r="D241" s="427"/>
      <c r="E241" s="430"/>
      <c r="F241" s="406">
        <v>81.990499999999997</v>
      </c>
      <c r="G241" s="406">
        <v>88.248000000000005</v>
      </c>
      <c r="H241" s="430"/>
      <c r="I241" s="407">
        <v>132.9555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405" t="s">
        <v>89</v>
      </c>
      <c r="D242" s="428"/>
      <c r="E242" s="431"/>
      <c r="F242" s="408">
        <v>16.78</v>
      </c>
      <c r="G242" s="408">
        <v>16.995000000000001</v>
      </c>
      <c r="H242" s="431"/>
      <c r="I242" s="409">
        <v>21.343499999999999</v>
      </c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0.608+0.766</f>
        <v>1.3740000000000001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98.770499999999998</v>
      </c>
      <c r="G244" s="186">
        <f>G234+G237+G240+G243</f>
        <v>3895.6103000000003</v>
      </c>
      <c r="H244" s="186">
        <f t="shared" si="11"/>
        <v>1955.5466999999999</v>
      </c>
      <c r="I244" s="186">
        <f>I234+I237+I240+I243</f>
        <v>4414.6814999999997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36
&amp;"-,Normal"&amp;11(iht. mottatte landings- og sluttsedler fra fiskesalgslagene; alle tallstørrelser i hele tonn)&amp;R11.09.2018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2018-07-24T11:17:29Z</cp:lastPrinted>
  <dcterms:created xsi:type="dcterms:W3CDTF">2011-07-06T12:13:20Z</dcterms:created>
  <dcterms:modified xsi:type="dcterms:W3CDTF">2018-09-11T07:25:59Z</dcterms:modified>
</cp:coreProperties>
</file>