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11_2018" sheetId="1" r:id="rId1"/>
  </sheets>
  <definedNames>
    <definedName name="Z_14D440E4_F18A_4F78_9989_38C1B133222D_.wvu.Cols" localSheetId="0" hidden="1">UKE_11_2018!#REF!</definedName>
    <definedName name="Z_14D440E4_F18A_4F78_9989_38C1B133222D_.wvu.PrintArea" localSheetId="0" hidden="1">UKE_11_2018!$B$1:$M$215</definedName>
    <definedName name="Z_14D440E4_F18A_4F78_9989_38C1B133222D_.wvu.Rows" localSheetId="0" hidden="1">UKE_11_2018!$327:$1048576,UKE_11_2018!$216:$326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2" i="1" l="1"/>
  <c r="D42" i="1"/>
  <c r="I41" i="1"/>
  <c r="I40" i="1"/>
  <c r="I39" i="1"/>
  <c r="I38" i="1"/>
  <c r="I37" i="1"/>
  <c r="I36" i="1"/>
  <c r="I35" i="1"/>
  <c r="I34" i="1"/>
  <c r="G34" i="1"/>
  <c r="I33" i="1"/>
  <c r="G33" i="1"/>
  <c r="F33" i="1"/>
  <c r="J32" i="1"/>
  <c r="G32" i="1"/>
  <c r="F32" i="1"/>
  <c r="F24" i="1" s="1"/>
  <c r="E32" i="1"/>
  <c r="D32" i="1"/>
  <c r="D24" i="1" s="1"/>
  <c r="I31" i="1"/>
  <c r="I30" i="1"/>
  <c r="G30" i="1"/>
  <c r="I29" i="1"/>
  <c r="I28" i="1"/>
  <c r="I27" i="1"/>
  <c r="I26" i="1"/>
  <c r="I25" i="1" s="1"/>
  <c r="I24" i="1" s="1"/>
  <c r="J25" i="1"/>
  <c r="G25" i="1"/>
  <c r="F25" i="1"/>
  <c r="E25" i="1"/>
  <c r="D25" i="1"/>
  <c r="J24" i="1"/>
  <c r="G24" i="1"/>
  <c r="E24" i="1"/>
  <c r="I23" i="1"/>
  <c r="I21" i="1" s="1"/>
  <c r="I22" i="1"/>
  <c r="J21" i="1"/>
  <c r="G21" i="1"/>
  <c r="F21" i="1"/>
  <c r="E21" i="1"/>
  <c r="D21" i="1"/>
  <c r="H14" i="1"/>
  <c r="F14" i="1"/>
  <c r="D14" i="1"/>
  <c r="G209" i="1" l="1"/>
  <c r="G210" i="1"/>
  <c r="G211" i="1"/>
  <c r="G208" i="1"/>
  <c r="D127" i="1" l="1"/>
  <c r="H114" i="1"/>
  <c r="F114" i="1"/>
  <c r="D114" i="1"/>
  <c r="D93" i="1"/>
  <c r="D92" i="1"/>
  <c r="H80" i="1"/>
  <c r="F80" i="1"/>
  <c r="D80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<sst xmlns="http://schemas.openxmlformats.org/spreadsheetml/2006/main" count="230" uniqueCount="119">
  <si>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</si>
  <si>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</si>
  <si>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</si>
  <si>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</si>
  <si>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</si>
  <si>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</si>
  <si>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</si>
  <si>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</si>
  <si>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</si>
  <si>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</si>
  <si>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</si>
  <si>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</si>
  <si>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</si>
  <si>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</si>
  <si>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</si>
  <si>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</si>
  <si>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</si>
  <si>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</si>
  <si>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</si>
  <si>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</si>
  <si>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</si>
  <si>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</si>
  <si>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</si>
  <si>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</si>
  <si>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</si>
  <si>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</si>
  <si>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</si>
  <si>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</si>
  <si>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</si>
  <si>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</si>
  <si>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</si>
  <si>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</si>
  <si>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</si>
  <si>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</si>
  <si>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</si>
  <si>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</si>
  <si>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</si>
  <si>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</si>
  <si>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</si>
  <si>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</si>
  <si>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</si>
  <si>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</si>
  <si>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</si>
  <si>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</si>
  <si>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</si>
  <si>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</si>
  <si>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</si>
  <si>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</si>
  <si>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</si>
  <si>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</si>
  <si>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</si>
  <si>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</si>
  <si>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</si>
  <si>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</si>
  <si>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</si>
  <si>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</si>
  <si>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</si>
  <si>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</si>
  <si>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</si>
  <si>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</si>
  <si>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</si>
  <si>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</si>
  <si>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</si>
  <si>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</si>
  <si>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</si>
  <si>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</si>
  <si>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</si>
  <si>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</si>
  <si>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</si>
  <si>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</si>
  <si>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</si>
  <si>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</si>
  <si>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</si>
  <si>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</si>
  <si>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</si>
  <si>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</si>
  <si>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</si>
  <si>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</si>
  <si>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</si>
  <si>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</si>
  <si>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</si>
  <si>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</si>
  <si>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</si>
  <si>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</si>
  <si>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</si>
  <si>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</si>
  <si>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</si>
  <si>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</si>
  <si>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</si>
  <si>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</si>
  <si>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</si>
  <si>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</si>
  <si>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</si>
  <si>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</si>
  <si>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</si>
  <si>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</si>
  <si>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</si>
  <si>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</si>
  <si>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</si>
  <si>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</si>
  <si>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</si>
  <si>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</si>
  <si>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</si>
  <si>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r>
      <t xml:space="preserve">1 </t>
    </r>
    <r>
      <rPr>
        <sz val="9"/>
        <rFont val="Calibri"/>
        <family val="2"/>
      </rPr>
      <t>Det er avsatt 323 tonn til forsknings- og undervisningskvoter, 300 tonn til ungdomsfiskeordningen og rekreasjonsfisket og 1 515 tonn til rekrutteringsordningen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</si>
  <si>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</si>
  <si>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</si>
  <si>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</si>
  <si>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</si>
  <si>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</si>
  <si>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UKE 11</t>
  </si>
  <si>
    <t>LANDET KVANTUM T.O.M UKE 11</t>
  </si>
  <si>
    <t>LANDET KVANTUM T.O.M. UKE 11 2017</t>
  </si>
  <si>
    <r>
      <t xml:space="preserve">3 </t>
    </r>
    <r>
      <rPr>
        <sz val="9"/>
        <color theme="1"/>
        <rFont val="Calibri"/>
        <family val="2"/>
      </rPr>
      <t>Registrert rekreasjonsfiske utgjør 536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</si>
  <si>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</si>
  <si>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89 tonn, men det legges til grunn at hele avsetningen tas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</si>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</sst>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showGridLines="0" showZeros="0" tabSelected="1" showRuler="0" view="pageLayout" topLeftCell="A16" zoomScaleNormal="115" workbookViewId="0">
      <selection activeCell="G32" sqref="G32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4" t="s">
        <v>88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115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116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117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118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109</v>
      </c>
      <c r="G20" s="334" t="s">
        <v>110</v>
      </c>
      <c r="H20" s="334" t="s">
        <v>75</v>
      </c>
      <c r="I20" s="334" t="s">
        <v>64</v>
      </c>
      <c r="J20" s="335" t="s">
        <v>111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872.59209999999996</v>
      </c>
      <c r="G21" s="336">
        <f>G22+G23</f>
        <v>31867.367200000001</v>
      </c>
      <c r="H21" s="336"/>
      <c r="I21" s="336">
        <f>I23+I22</f>
        <v>79470.632800000007</v>
      </c>
      <c r="J21" s="337">
        <f>J23+J22</f>
        <v>27153.834200000001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819.89859999999999</v>
      </c>
      <c r="G22" s="338">
        <v>31681.169600000001</v>
      </c>
      <c r="H22" s="338"/>
      <c r="I22" s="338">
        <f>E22-G22</f>
        <v>78906.830400000006</v>
      </c>
      <c r="J22" s="339">
        <v>26885.622200000002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52.6935</v>
      </c>
      <c r="G23" s="340">
        <v>186.19759999999999</v>
      </c>
      <c r="H23" s="340"/>
      <c r="I23" s="338">
        <f>E23-G23</f>
        <v>563.80240000000003</v>
      </c>
      <c r="J23" s="339">
        <v>268.21199999999999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19716.444599999999</v>
      </c>
      <c r="G24" s="336">
        <f>G25+G31+G32</f>
        <v>121987.65580000001</v>
      </c>
      <c r="H24" s="336"/>
      <c r="I24" s="336">
        <f>I25+I31+I32</f>
        <v>104662.34419999999</v>
      </c>
      <c r="J24" s="337">
        <f>J25+J31+J32</f>
        <v>126027.85849999999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17423.7477</v>
      </c>
      <c r="G25" s="342">
        <f>G26+G27+G28+G29</f>
        <v>100094.0739</v>
      </c>
      <c r="H25" s="342"/>
      <c r="I25" s="342">
        <f>I26+I27+I28+I29+I30</f>
        <v>80651.926099999997</v>
      </c>
      <c r="J25" s="343">
        <f>J26+J27+J28+J29+J30</f>
        <v>105279.726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5205.2129999999997</v>
      </c>
      <c r="G26" s="344">
        <v>32649.9614</v>
      </c>
      <c r="H26" s="344"/>
      <c r="I26" s="344">
        <f>E26-G26+H26</f>
        <v>17110.0386</v>
      </c>
      <c r="J26" s="345">
        <v>26942.649000000001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5147.6142</v>
      </c>
      <c r="G27" s="344">
        <v>33339.901100000003</v>
      </c>
      <c r="H27" s="344"/>
      <c r="I27" s="344">
        <f>E27-G27+H27</f>
        <v>11568.098899999997</v>
      </c>
      <c r="J27" s="345">
        <v>31839.1034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3269.0239999999999</v>
      </c>
      <c r="G28" s="344">
        <v>22829.8269</v>
      </c>
      <c r="H28" s="344"/>
      <c r="I28" s="344">
        <f>E28-G28+H28</f>
        <v>19014.1731</v>
      </c>
      <c r="J28" s="345">
        <v>28065.319749999999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3801.8964999999998</v>
      </c>
      <c r="G29" s="344">
        <v>11274.3845</v>
      </c>
      <c r="H29" s="344"/>
      <c r="I29" s="344">
        <f>E29-G29+H29</f>
        <v>15759.6155</v>
      </c>
      <c r="J29" s="345">
        <v>18432.653849999999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73.9679</v>
      </c>
      <c r="G31" s="342">
        <v>7016.7205999999996</v>
      </c>
      <c r="H31" s="417"/>
      <c r="I31" s="417">
        <f>E31-G31</f>
        <v>22585.279399999999</v>
      </c>
      <c r="J31" s="343">
        <v>7827.1211999999996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2218.7289999999998</v>
      </c>
      <c r="G32" s="342">
        <f>G33</f>
        <v>14876.8613</v>
      </c>
      <c r="H32" s="344"/>
      <c r="I32" s="342">
        <f>I33+I34</f>
        <v>1425.1386999999995</v>
      </c>
      <c r="J32" s="343">
        <f>J33</f>
        <v>12921.0113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2655.729-F37</f>
        <v>2218.7289999999998</v>
      </c>
      <c r="G33" s="344">
        <f>15683.8613-G37</f>
        <v>14876.8613</v>
      </c>
      <c r="H33" s="344"/>
      <c r="I33" s="344">
        <f>E33-G33+H33</f>
        <v>-674.86130000000048</v>
      </c>
      <c r="J33" s="345">
        <v>12921.0113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227.684</v>
      </c>
      <c r="G35" s="349">
        <v>1138.2351000000001</v>
      </c>
      <c r="H35" s="349"/>
      <c r="I35" s="378">
        <f t="shared" si="0"/>
        <v>2861.7649000000001</v>
      </c>
      <c r="J35" s="379">
        <v>658.46069999999997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147.5735</v>
      </c>
      <c r="G36" s="349">
        <v>351.47449999999998</v>
      </c>
      <c r="H36" s="325"/>
      <c r="I36" s="378">
        <f t="shared" si="0"/>
        <v>351.52550000000002</v>
      </c>
      <c r="J36" s="408">
        <v>251.54859999999999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437</v>
      </c>
      <c r="G37" s="325">
        <v>807</v>
      </c>
      <c r="H37" s="377"/>
      <c r="I37" s="378">
        <f t="shared" si="0"/>
        <v>2193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130.99340000000001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>
        <v>2</v>
      </c>
      <c r="G41" s="325">
        <v>182</v>
      </c>
      <c r="H41" s="325"/>
      <c r="I41" s="378">
        <f t="shared" si="0"/>
        <v>-182</v>
      </c>
      <c r="J41" s="408">
        <v>36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21534.2876</v>
      </c>
      <c r="G42" s="199">
        <f>G21+G24+G35+G36+G37+G38+G41</f>
        <v>163333.73260000002</v>
      </c>
      <c r="H42" s="199">
        <f>H26+H27+H28+H29+H33</f>
        <v>0</v>
      </c>
      <c r="I42" s="307">
        <f>I21+I24+I35+I36+I37+I38+I39+I40+I41</f>
        <v>192857.26740000001</v>
      </c>
      <c r="J42" s="200">
        <f>J21+J24+J35+J36+J37+J38+J39+J40+J41</f>
        <v>161127.70199999999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112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11</v>
      </c>
      <c r="F58" s="196" t="str">
        <f>G20</f>
        <v>LANDET KVANTUM T.O.M UKE 11</v>
      </c>
      <c r="G58" s="196" t="str">
        <f>I20</f>
        <v>RESTKVOTER</v>
      </c>
      <c r="H58" s="197" t="str">
        <f>J20</f>
        <v>LANDET KVANTUM T.O.M. UKE 11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31">
        <v>5346</v>
      </c>
      <c r="E59" s="396">
        <v>0.95099999999999996</v>
      </c>
      <c r="F59" s="355">
        <v>154.66849999999999</v>
      </c>
      <c r="G59" s="433">
        <f>D59-F59-F60</f>
        <v>4952.5934999999999</v>
      </c>
      <c r="H59" s="394">
        <v>31.014600000000002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32"/>
      <c r="E60" s="382">
        <v>2.2080000000000002</v>
      </c>
      <c r="F60" s="401">
        <v>238.738</v>
      </c>
      <c r="G60" s="434"/>
      <c r="H60" s="357">
        <v>174.73650000000001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>
        <v>4.8714000000000004</v>
      </c>
      <c r="F61" s="403">
        <v>23.305299999999999</v>
      </c>
      <c r="G61" s="411">
        <f>D61-F61</f>
        <v>176.69470000000001</v>
      </c>
      <c r="H61" s="306">
        <v>2.5535000000000001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4.6466000000000003</v>
      </c>
      <c r="F62" s="355">
        <f>F63+F64+F65</f>
        <v>46.063899999999997</v>
      </c>
      <c r="G62" s="401">
        <f>D62-F62</f>
        <v>7972.9360999999999</v>
      </c>
      <c r="H62" s="358">
        <f>H63+H64+H65</f>
        <v>29.554400000000001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1.0230999999999999</v>
      </c>
      <c r="F63" s="367">
        <v>9.6357999999999997</v>
      </c>
      <c r="G63" s="367"/>
      <c r="H63" s="368">
        <v>9.4893000000000001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3.4546999999999999</v>
      </c>
      <c r="F64" s="367">
        <v>25.8324</v>
      </c>
      <c r="G64" s="367"/>
      <c r="H64" s="368">
        <v>9.8041999999999998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0.16880000000000001</v>
      </c>
      <c r="F65" s="385">
        <v>10.595700000000001</v>
      </c>
      <c r="G65" s="385"/>
      <c r="H65" s="395">
        <v>10.260899999999999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12.677</v>
      </c>
      <c r="F68" s="203">
        <f>F59+F60+F61+F62+F66+F67</f>
        <v>462.77569999999997</v>
      </c>
      <c r="G68" s="203">
        <f>D68-F68</f>
        <v>11762.2243</v>
      </c>
      <c r="H68" s="211">
        <f>H59+H60+H61+H62+H66+H67</f>
        <v>238.61120000000003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28</v>
      </c>
      <c r="D79" s="171">
        <v>12845</v>
      </c>
      <c r="E79" s="167" t="s">
        <v>94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103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43"/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25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11</v>
      </c>
      <c r="G86" s="196" t="str">
        <f>G20</f>
        <v>LANDET KVANTUM T.O.M UKE 11</v>
      </c>
      <c r="H86" s="196" t="str">
        <f>I20</f>
        <v>RESTKVOTER</v>
      </c>
      <c r="I86" s="197" t="str">
        <f>J20</f>
        <v>LANDET KVANTUM T.O.M. UKE 11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36973</v>
      </c>
      <c r="F87" s="336">
        <f>F89+F88</f>
        <v>1323.3330000000001</v>
      </c>
      <c r="G87" s="336">
        <f>G88+G89</f>
        <v>17255.588200000002</v>
      </c>
      <c r="H87" s="336">
        <f>H88+H89</f>
        <v>19717.411799999998</v>
      </c>
      <c r="I87" s="337">
        <f>I88+I89</f>
        <v>13351.6423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36223</v>
      </c>
      <c r="F88" s="338">
        <v>1295.7026000000001</v>
      </c>
      <c r="G88" s="338">
        <v>16973.4539</v>
      </c>
      <c r="H88" s="338">
        <f>E88-G88</f>
        <v>19249.5461</v>
      </c>
      <c r="I88" s="339">
        <v>13173.0082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27.630400000000002</v>
      </c>
      <c r="G89" s="340">
        <v>282.1343</v>
      </c>
      <c r="H89" s="340">
        <f>E89-G89</f>
        <v>467.8657</v>
      </c>
      <c r="I89" s="341">
        <v>178.63409999999999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72590</v>
      </c>
      <c r="F90" s="336">
        <f t="shared" si="1"/>
        <v>785.14469999999994</v>
      </c>
      <c r="G90" s="336">
        <f t="shared" si="1"/>
        <v>15662.636199999997</v>
      </c>
      <c r="H90" s="336">
        <f>H91+H96+H97</f>
        <v>56927.363800000006</v>
      </c>
      <c r="I90" s="337">
        <f t="shared" si="1"/>
        <v>18247.7889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55764</v>
      </c>
      <c r="F91" s="342">
        <f t="shared" si="2"/>
        <v>637.20939999999996</v>
      </c>
      <c r="G91" s="342">
        <f t="shared" si="2"/>
        <v>10742.466199999999</v>
      </c>
      <c r="H91" s="342">
        <f>H92+H93+H94+H95</f>
        <v>45021.533800000005</v>
      </c>
      <c r="I91" s="343">
        <f t="shared" si="2"/>
        <v>11483.228799999999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16207</v>
      </c>
      <c r="F92" s="344">
        <v>149.14320000000001</v>
      </c>
      <c r="G92" s="344">
        <v>3095.8454999999999</v>
      </c>
      <c r="H92" s="344">
        <f t="shared" ref="H92:H100" si="3">E92-G92</f>
        <v>13111.154500000001</v>
      </c>
      <c r="I92" s="345">
        <v>2295.2482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15344</v>
      </c>
      <c r="F93" s="344">
        <v>93.533199999999994</v>
      </c>
      <c r="G93" s="344">
        <v>4316.5241999999998</v>
      </c>
      <c r="H93" s="344">
        <f t="shared" si="3"/>
        <v>11027.4758</v>
      </c>
      <c r="I93" s="345">
        <v>3136.5911999999998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16284</v>
      </c>
      <c r="F94" s="344">
        <v>304.15289999999999</v>
      </c>
      <c r="G94" s="344">
        <v>2873.2127</v>
      </c>
      <c r="H94" s="344">
        <f t="shared" si="3"/>
        <v>13410.7873</v>
      </c>
      <c r="I94" s="345">
        <v>3942.0522000000001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7261</v>
      </c>
      <c r="E95" s="344">
        <v>7929</v>
      </c>
      <c r="F95" s="344">
        <v>90.380099999999999</v>
      </c>
      <c r="G95" s="344">
        <v>456.88380000000001</v>
      </c>
      <c r="H95" s="344">
        <f t="shared" si="3"/>
        <v>7472.1162000000004</v>
      </c>
      <c r="I95" s="345">
        <v>2109.3371999999999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10858</v>
      </c>
      <c r="F96" s="342">
        <v>84.347399999999993</v>
      </c>
      <c r="G96" s="342">
        <v>4139.7439999999997</v>
      </c>
      <c r="H96" s="342">
        <f t="shared" si="3"/>
        <v>6718.2560000000003</v>
      </c>
      <c r="I96" s="343">
        <v>5993.2209999999995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5968</v>
      </c>
      <c r="F97" s="353">
        <v>63.587899999999998</v>
      </c>
      <c r="G97" s="353">
        <v>780.42600000000004</v>
      </c>
      <c r="H97" s="353">
        <f t="shared" si="3"/>
        <v>5187.5739999999996</v>
      </c>
      <c r="I97" s="354">
        <v>771.33910000000003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>
        <v>2.7155999999999998</v>
      </c>
      <c r="G98" s="349">
        <v>11.442399999999999</v>
      </c>
      <c r="H98" s="349">
        <f t="shared" si="3"/>
        <v>311.55759999999998</v>
      </c>
      <c r="I98" s="350">
        <v>16.505700000000001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3.8304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6</v>
      </c>
      <c r="G100" s="325">
        <v>61</v>
      </c>
      <c r="H100" s="325">
        <f t="shared" si="3"/>
        <v>-61</v>
      </c>
      <c r="I100" s="331">
        <v>20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110186</v>
      </c>
      <c r="F101" s="409">
        <f t="shared" si="4"/>
        <v>2121.0236999999997</v>
      </c>
      <c r="G101" s="409">
        <f t="shared" si="4"/>
        <v>33290.666799999999</v>
      </c>
      <c r="H101" s="226">
        <f>H87+H90+H98+H99+H100</f>
        <v>76895.333200000008</v>
      </c>
      <c r="I101" s="200">
        <f>I87+I90+I98+I99+I100</f>
        <v>31935.936900000001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113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104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2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11</v>
      </c>
      <c r="G119" s="196" t="str">
        <f>G20</f>
        <v>LANDET KVANTUM T.O.M UKE 11</v>
      </c>
      <c r="H119" s="196" t="str">
        <f>I20</f>
        <v>RESTKVOTER</v>
      </c>
      <c r="I119" s="197" t="str">
        <f>J20</f>
        <v>LANDET KVANTUM T.O.M. UKE 11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3016.7636000000002</v>
      </c>
      <c r="G120" s="237">
        <f t="shared" si="5"/>
        <v>15832.626399999999</v>
      </c>
      <c r="H120" s="355">
        <f t="shared" si="5"/>
        <v>44238.373600000006</v>
      </c>
      <c r="I120" s="358">
        <f t="shared" si="5"/>
        <v>14410.018700000001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2742.77</v>
      </c>
      <c r="G121" s="249">
        <v>12462.990299999999</v>
      </c>
      <c r="H121" s="359">
        <f>E121-G121</f>
        <v>35371.009700000002</v>
      </c>
      <c r="I121" s="360">
        <v>11832.3261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273.99360000000001</v>
      </c>
      <c r="G122" s="249">
        <v>3369.6361000000002</v>
      </c>
      <c r="H122" s="359">
        <f>E122-G122</f>
        <v>8367.3639000000003</v>
      </c>
      <c r="I122" s="360">
        <v>2577.6925999999999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194.4888</v>
      </c>
      <c r="G124" s="300">
        <v>335.61630000000002</v>
      </c>
      <c r="H124" s="303">
        <f>E124-G124</f>
        <v>37590.383699999998</v>
      </c>
      <c r="I124" s="305">
        <v>608.16570000000002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2205.163</v>
      </c>
      <c r="G125" s="230">
        <f>G134+G131+G126</f>
        <v>22661.652900000001</v>
      </c>
      <c r="H125" s="363">
        <f>H126+H131+H134</f>
        <v>39055.347099999999</v>
      </c>
      <c r="I125" s="364">
        <f>I126+I131+I134</f>
        <v>17349.984099999998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108</v>
      </c>
      <c r="D126" s="391">
        <f>D127+D128+D129+D130</f>
        <v>44779</v>
      </c>
      <c r="E126" s="388">
        <f>E127+E128+E129+E130</f>
        <v>45672</v>
      </c>
      <c r="F126" s="391">
        <f>F127+F128+F129+F130</f>
        <v>1426.364</v>
      </c>
      <c r="G126" s="391">
        <f>G127+G128+G130+G129</f>
        <v>17763.235700000001</v>
      </c>
      <c r="H126" s="365">
        <f>H127+H128+H129+H130</f>
        <v>27908.764299999999</v>
      </c>
      <c r="I126" s="366">
        <f>I127+I128+I129+I130</f>
        <v>13634.655299999999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190.80879999999999</v>
      </c>
      <c r="G127" s="245">
        <v>3421.1071000000002</v>
      </c>
      <c r="H127" s="367">
        <f t="shared" ref="H127:H139" si="6">E127-G127</f>
        <v>10638.892899999999</v>
      </c>
      <c r="I127" s="368">
        <v>2467.4414000000002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269.23360000000002</v>
      </c>
      <c r="G128" s="245">
        <v>5545.2821000000004</v>
      </c>
      <c r="H128" s="367">
        <f t="shared" si="6"/>
        <v>7490.7178999999996</v>
      </c>
      <c r="I128" s="368">
        <v>3926.0463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346.42610000000002</v>
      </c>
      <c r="G129" s="245">
        <v>5330.1001999999999</v>
      </c>
      <c r="H129" s="367">
        <f t="shared" si="6"/>
        <v>5197.8998000000001</v>
      </c>
      <c r="I129" s="368">
        <v>3904.7226000000001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619.89549999999997</v>
      </c>
      <c r="G130" s="245">
        <v>3466.7462999999998</v>
      </c>
      <c r="H130" s="367">
        <f t="shared" si="6"/>
        <v>4581.2537000000002</v>
      </c>
      <c r="I130" s="368">
        <v>3336.4450000000002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595.77120000000002</v>
      </c>
      <c r="G131" s="238">
        <v>2964.2006999999999</v>
      </c>
      <c r="H131" s="369">
        <f t="shared" si="6"/>
        <v>4095.7993000000001</v>
      </c>
      <c r="I131" s="370">
        <v>2018.4103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593.41409999999996</v>
      </c>
      <c r="G132" s="245">
        <v>2956.8294999999998</v>
      </c>
      <c r="H132" s="367">
        <f t="shared" si="6"/>
        <v>3603.1705000000002</v>
      </c>
      <c r="I132" s="368">
        <v>2017.4829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2.3571000000000595</v>
      </c>
      <c r="G133" s="245">
        <f>G131-G132</f>
        <v>7.3712000000000444</v>
      </c>
      <c r="H133" s="367">
        <f t="shared" si="6"/>
        <v>492.62879999999996</v>
      </c>
      <c r="I133" s="368">
        <f>I131-I132</f>
        <v>0.9274000000000342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183.02780000000001</v>
      </c>
      <c r="G134" s="262">
        <v>1934.2165</v>
      </c>
      <c r="H134" s="371">
        <f t="shared" si="6"/>
        <v>7050.7834999999995</v>
      </c>
      <c r="I134" s="372">
        <v>1696.9185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8.5053000000000001</v>
      </c>
      <c r="G135" s="230">
        <v>11.6477</v>
      </c>
      <c r="H135" s="392">
        <f t="shared" si="6"/>
        <v>112.3523</v>
      </c>
      <c r="I135" s="393">
        <v>4.7652999999999999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19.082899999999999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>
        <v>1</v>
      </c>
      <c r="G138" s="229">
        <v>194</v>
      </c>
      <c r="H138" s="239">
        <f t="shared" si="6"/>
        <v>-194</v>
      </c>
      <c r="I138" s="302">
        <v>74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5445.0036</v>
      </c>
      <c r="G139" s="188">
        <f>G120+G124+G125+G135+G136+G137+G138</f>
        <v>41035.543300000005</v>
      </c>
      <c r="H139" s="203">
        <f t="shared" si="6"/>
        <v>121052.4567</v>
      </c>
      <c r="I139" s="200">
        <f>I120+I124+I125+I135+I136+I137+I138</f>
        <v>34517.113799999999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114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105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106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11</v>
      </c>
      <c r="F158" s="70" t="str">
        <f>G20</f>
        <v>LANDET KVANTUM T.O.M UKE 11</v>
      </c>
      <c r="G158" s="70" t="str">
        <f>I20</f>
        <v>RESTKVOTER</v>
      </c>
      <c r="H158" s="93" t="str">
        <f>J20</f>
        <v>LANDET KVANTUM T.O.M. UKE 11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5.8837000000000002</v>
      </c>
      <c r="F159" s="185">
        <v>1351.4072000000001</v>
      </c>
      <c r="G159" s="185">
        <f>D159-F159</f>
        <v>18049.592799999999</v>
      </c>
      <c r="H159" s="223">
        <v>203.6909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>
        <v>1.6E-2</v>
      </c>
      <c r="F160" s="185">
        <v>0.82030000000000003</v>
      </c>
      <c r="G160" s="185">
        <f>D160-F160</f>
        <v>99.179699999999997</v>
      </c>
      <c r="H160" s="223">
        <v>0.26129999999999998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5.8997000000000002</v>
      </c>
      <c r="F162" s="187">
        <f>SUM(F159:F161)</f>
        <v>1352.2275000000002</v>
      </c>
      <c r="G162" s="187">
        <f>D162-F162</f>
        <v>18161.772499999999</v>
      </c>
      <c r="H162" s="210">
        <f>SUM(H159:H161)</f>
        <v>203.9522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18" t="s">
        <v>2</v>
      </c>
      <c r="D167" s="419"/>
      <c r="E167" s="418" t="s">
        <v>53</v>
      </c>
      <c r="F167" s="419"/>
      <c r="G167" s="418" t="s">
        <v>107</v>
      </c>
      <c r="H167" s="419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11</v>
      </c>
      <c r="G178" s="70" t="str">
        <f>G20</f>
        <v>LANDET KVANTUM T.O.M UKE 11</v>
      </c>
      <c r="H178" s="70" t="str">
        <f>I20</f>
        <v>RESTKVOTER</v>
      </c>
      <c r="I178" s="93" t="str">
        <f>J20</f>
        <v>LANDET KVANTUM T.O.M. UKE 11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481.42189999999999</v>
      </c>
      <c r="G179" s="231">
        <f t="shared" si="7"/>
        <v>7691.2505000000001</v>
      </c>
      <c r="H179" s="310">
        <f t="shared" si="7"/>
        <v>36673.749499999998</v>
      </c>
      <c r="I179" s="315">
        <f>I180+I181+I182+I183</f>
        <v>10239.7366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446.72149999999999</v>
      </c>
      <c r="G180" s="293">
        <v>6891.7737999999999</v>
      </c>
      <c r="H180" s="308">
        <f t="shared" ref="H180:H185" si="8">E180-G180</f>
        <v>21917.226200000001</v>
      </c>
      <c r="I180" s="313">
        <v>9386.4312000000009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440.8596</v>
      </c>
      <c r="H181" s="308">
        <f t="shared" si="8"/>
        <v>7057.1404000000002</v>
      </c>
      <c r="I181" s="313">
        <v>427.2004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33.136800000000001</v>
      </c>
      <c r="G182" s="293">
        <v>339.25470000000001</v>
      </c>
      <c r="H182" s="308">
        <f t="shared" si="8"/>
        <v>1537.7453</v>
      </c>
      <c r="I182" s="313">
        <v>410.4966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1.5636000000000001</v>
      </c>
      <c r="G183" s="405">
        <v>19.362400000000001</v>
      </c>
      <c r="H183" s="406">
        <f t="shared" si="8"/>
        <v>6161.6376</v>
      </c>
      <c r="I183" s="407">
        <v>15.6084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/>
      <c r="G184" s="294">
        <v>1.1999999999999999E-3</v>
      </c>
      <c r="H184" s="312">
        <f t="shared" si="8"/>
        <v>5499.9988000000003</v>
      </c>
      <c r="I184" s="317">
        <v>33.130000000000003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26.7819</v>
      </c>
      <c r="G185" s="231">
        <f>G186+G187</f>
        <v>1466.9344000000001</v>
      </c>
      <c r="H185" s="310">
        <f t="shared" si="8"/>
        <v>6533.0655999999999</v>
      </c>
      <c r="I185" s="315">
        <f>I186+I187</f>
        <v>2489.0158999999999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1331.3027999999999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26.7819</v>
      </c>
      <c r="G187" s="233">
        <v>620.51170000000002</v>
      </c>
      <c r="H187" s="311"/>
      <c r="I187" s="316">
        <v>1157.7130999999999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0.47360000000000002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1.3900999999999999</v>
      </c>
      <c r="G189" s="232">
        <v>13.2554</v>
      </c>
      <c r="H189" s="309">
        <f>E189-G189</f>
        <v>-13.2554</v>
      </c>
      <c r="I189" s="314">
        <v>6.4013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509.59390000000002</v>
      </c>
      <c r="G190" s="188">
        <f>G179+G184+G185+G188+G189</f>
        <v>9171.5254999999997</v>
      </c>
      <c r="H190" s="203">
        <f>H179+H184+H185+H188+H189</f>
        <v>48703.474499999997</v>
      </c>
      <c r="I190" s="200">
        <f>I179+I184+I185+I188+I189</f>
        <v>12768.757399999999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11</v>
      </c>
      <c r="F207" s="70" t="str">
        <f>G20</f>
        <v>LANDET KVANTUM T.O.M UKE 11</v>
      </c>
      <c r="G207" s="70" t="str">
        <f>I20</f>
        <v>RESTKVOTER</v>
      </c>
      <c r="H207" s="93" t="str">
        <f>J20</f>
        <v>LANDET KVANTUM T.O.M. UKE 11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8.7773000000000003</v>
      </c>
      <c r="F208" s="185">
        <v>160.47550000000001</v>
      </c>
      <c r="G208" s="185">
        <f>D208-F208</f>
        <v>1439.5245</v>
      </c>
      <c r="H208" s="223">
        <v>194.77959999999999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37.090000000000003</v>
      </c>
      <c r="F209" s="185">
        <v>1295.2536</v>
      </c>
      <c r="G209" s="185">
        <f t="shared" ref="G209:G211" si="9">D209-F209</f>
        <v>4009.7464</v>
      </c>
      <c r="H209" s="223">
        <v>936.37400000000002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0.1026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45.8673</v>
      </c>
      <c r="F212" s="187">
        <f>SUM(F208:F211)</f>
        <v>1456.2725</v>
      </c>
      <c r="G212" s="187">
        <f>D212-F212</f>
        <v>5498.7275</v>
      </c>
      <c r="H212" s="210">
        <f>H208+H209+H210+H211</f>
        <v>1132.443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11
&amp;"-,Normal"&amp;11(iht. motatte landings- og sluttsedler fra fiskesalgslagene; alle tallstørrelser i hele tonn)&amp;R20.03.2018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UKE_11_2018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2017-11-29T09:15:01Z</cp:lastPrinted>
  <dcterms:created xsi:type="dcterms:W3CDTF">2011-07-06T12:13:20Z</dcterms:created>
  <dcterms:modified xsi:type="dcterms:W3CDTF">2018-03-22T06:57:58Z</dcterms:modified>
</cp:coreProperties>
</file>