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48_2019" sheetId="1" r:id="rId1"/>
  </sheets>
  <definedNames>
    <definedName name="Z_14D440E4_F18A_4F78_9989_38C1B133222D_.wvu.Cols" localSheetId="0" hidden="1">UKE_48_2019!#REF!</definedName>
    <definedName name="Z_14D440E4_F18A_4F78_9989_38C1B133222D_.wvu.PrintArea" localSheetId="0" hidden="1">UKE_48_2019!$B$1:$M$247</definedName>
    <definedName name="Z_14D440E4_F18A_4F78_9989_38C1B133222D_.wvu.Rows" localSheetId="0" hidden="1">UKE_48_2019!$359:$1048576,UKE_48_2019!$248:$358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2" i="1" l="1"/>
  <c r="G128" i="1"/>
  <c r="G127" i="1"/>
  <c r="G126" i="1"/>
  <c r="G125" i="1"/>
  <c r="G32" i="1" l="1"/>
  <c r="F32" i="1"/>
  <c r="J32" i="1"/>
  <c r="F24" i="1" l="1"/>
  <c r="G178" i="1" l="1"/>
  <c r="G31" i="1" l="1"/>
  <c r="G24" i="1"/>
  <c r="G23" i="1" s="1"/>
  <c r="G20" i="1"/>
  <c r="G40" i="1" l="1"/>
  <c r="E130" i="1" l="1"/>
  <c r="E124" i="1"/>
  <c r="E123" i="1" s="1"/>
  <c r="E118" i="1"/>
  <c r="E137" i="1" l="1"/>
  <c r="E89" i="1" l="1"/>
  <c r="E88" i="1" s="1"/>
  <c r="E85" i="1"/>
  <c r="E31" i="1"/>
  <c r="E24" i="1"/>
  <c r="E23" i="1" s="1"/>
  <c r="E20" i="1"/>
  <c r="E99" i="1" l="1"/>
  <c r="E40" i="1"/>
  <c r="G29" i="1" l="1"/>
  <c r="F29" i="1" s="1"/>
  <c r="F31" i="1" l="1"/>
  <c r="G33" i="1"/>
  <c r="F33" i="1" s="1"/>
  <c r="I25" i="1" l="1"/>
  <c r="I30" i="1" l="1"/>
  <c r="G184" i="1"/>
  <c r="G189" i="1" s="1"/>
  <c r="F184" i="1"/>
  <c r="J24" i="1"/>
  <c r="I29" i="1" l="1"/>
  <c r="G207" i="1"/>
  <c r="G208" i="1"/>
  <c r="G209" i="1"/>
  <c r="G210" i="1"/>
  <c r="F131" i="1" l="1"/>
  <c r="G131" i="1"/>
  <c r="D228" i="1" l="1"/>
  <c r="E243" i="1"/>
  <c r="E178" i="1" l="1"/>
  <c r="E189" i="1" s="1"/>
  <c r="J31" i="1" l="1"/>
  <c r="J23" i="1" s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I131" i="1" l="1"/>
  <c r="I118" i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18" i="1"/>
  <c r="F118" i="1"/>
  <c r="F137" i="1" s="1"/>
  <c r="G64" i="1"/>
  <c r="F66" i="1"/>
  <c r="G66" i="1" s="1"/>
  <c r="E66" i="1"/>
  <c r="G137" i="1" l="1"/>
  <c r="G161" i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J20" i="1"/>
  <c r="J40" i="1" s="1"/>
  <c r="F20" i="1"/>
  <c r="F40" i="1" s="1"/>
  <c r="I40" i="1" l="1"/>
  <c r="I99" i="1"/>
  <c r="H99" i="1"/>
  <c r="G99" i="1"/>
  <c r="F99" i="1"/>
  <c r="F211" i="1" l="1"/>
  <c r="E211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<sst xmlns="http://schemas.openxmlformats.org/spreadsheetml/2006/main" count="257" uniqueCount="132">
  <si>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</si>
  <si>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</si>
  <si>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</si>
  <si>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</si>
  <si>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</si>
  <si>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</si>
  <si>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</si>
  <si>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</si>
  <si>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</si>
  <si>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</si>
  <si>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</si>
  <si>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</si>
  <si>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</si>
  <si>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</si>
  <si>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</si>
  <si>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</si>
  <si>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</si>
  <si>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</si>
  <si>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</si>
  <si>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</si>
  <si>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</si>
  <si>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</si>
  <si>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</si>
  <si>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</si>
  <si>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</si>
  <si>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</si>
  <si>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</si>
  <si>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</si>
  <si>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</si>
  <si>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</si>
  <si>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</si>
  <si>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</si>
  <si>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</si>
  <si>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</si>
  <si>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</si>
  <si>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</si>
  <si>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</si>
  <si>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</si>
  <si>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</si>
  <si>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</si>
  <si>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</si>
  <si>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</si>
  <si>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</si>
  <si>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</si>
  <si>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</si>
  <si>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</si>
  <si>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</si>
  <si>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</si>
  <si>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</si>
  <si>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</si>
  <si>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</si>
  <si>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</si>
  <si>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</si>
  <si>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</si>
  <si>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</si>
  <si>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</si>
  <si>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</si>
  <si>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</si>
  <si>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</si>
  <si>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</si>
  <si>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</si>
  <si>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</si>
  <si>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</si>
  <si>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</si>
  <si>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</si>
  <si>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</si>
  <si>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</si>
  <si>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</si>
  <si>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</si>
  <si>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</si>
  <si>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</si>
  <si>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</si>
  <si>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</si>
  <si>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</si>
  <si>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</si>
  <si>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</si>
  <si>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</si>
  <si>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</si>
  <si>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</si>
  <si>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</si>
  <si>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</si>
  <si>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</si>
  <si>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</si>
  <si>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</si>
  <si>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</si>
  <si>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</si>
  <si>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</si>
  <si>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</si>
  <si>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</si>
  <si>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</si>
  <si>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</si>
  <si>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</si>
  <si>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</si>
  <si>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</si>
  <si>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</si>
  <si>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</si>
  <si>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</si>
  <si>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</si>
  <si>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</si>
  <si>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</si>
  <si>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</si>
  <si>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</si>
  <si>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</si>
  <si>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</si>
  <si>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</si>
  <si>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</si>
  <si>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</si>
  <si>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</si>
  <si>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</si>
  <si>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</si>
  <si>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</si>
  <si>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</si>
  <si>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</si>
  <si>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</si>
  <si>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</si>
  <si>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</si>
  <si>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</si>
  <si>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</si>
  <si>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</si>
  <si>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</si>
  <si>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</si>
  <si>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</si>
  <si>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</si>
  <si>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</si>
  <si>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</si>
  <si>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</t>
    </r>
  </si>
  <si>
    <t>LANDET KVANTUM UKE 48</t>
  </si>
  <si>
    <t>LANDET KVANTUM T.O.M UKE 48</t>
  </si>
  <si>
    <t>LANDET KVANTUM T.O.M. UKE 48 2018</t>
  </si>
  <si>
    <r>
      <t xml:space="preserve">3 </t>
    </r>
    <r>
      <rPr>
        <sz val="9"/>
        <color theme="1"/>
        <rFont val="Calibri"/>
        <family val="2"/>
      </rPr>
      <t>Registrert rekreasjonsfiske utgjør 2 006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</si>
  <si>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</si>
  <si>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579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</si>
</sst>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7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</cellStyleXfs>
  <cellXfs count="46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10" fontId="28" fillId="0" borderId="0" xfId="86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18" zoomScaleNormal="115" workbookViewId="0">
      <selection activeCell="G38" sqref="G38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1" t="s">
        <v>87</v>
      </c>
      <c r="C2" s="452"/>
      <c r="D2" s="452"/>
      <c r="E2" s="452"/>
      <c r="F2" s="452"/>
      <c r="G2" s="452"/>
      <c r="H2" s="452"/>
      <c r="I2" s="452"/>
      <c r="J2" s="452"/>
      <c r="K2" s="453"/>
      <c r="L2" s="188"/>
      <c r="M2" s="188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2"/>
      <c r="C7" s="443"/>
      <c r="D7" s="443"/>
      <c r="E7" s="443"/>
      <c r="F7" s="443"/>
      <c r="G7" s="443"/>
      <c r="H7" s="443"/>
      <c r="I7" s="443"/>
      <c r="J7" s="443"/>
      <c r="K7" s="444"/>
      <c r="L7" s="204"/>
      <c r="M7" s="204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3" t="s">
        <v>2</v>
      </c>
      <c r="D9" s="434"/>
      <c r="E9" s="433" t="s">
        <v>20</v>
      </c>
      <c r="F9" s="434"/>
      <c r="G9" s="433" t="s">
        <v>21</v>
      </c>
      <c r="H9" s="434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1">
        <v>98080</v>
      </c>
      <c r="G10" s="165" t="s">
        <v>25</v>
      </c>
      <c r="H10" s="241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5"/>
      <c r="F13" s="236"/>
      <c r="G13" s="167" t="s">
        <v>15</v>
      </c>
      <c r="H13" s="242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2" t="s">
        <v>116</v>
      </c>
      <c r="D15" s="312"/>
      <c r="E15" s="312"/>
      <c r="F15" s="312"/>
      <c r="G15" s="312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4"/>
      <c r="D16" s="234"/>
      <c r="E16" s="234"/>
      <c r="F16" s="234"/>
      <c r="G16" s="234"/>
      <c r="H16" s="424"/>
      <c r="I16" s="234"/>
      <c r="J16" s="198"/>
      <c r="K16" s="127"/>
      <c r="L16" s="118"/>
      <c r="M16" s="118"/>
    </row>
    <row r="17" spans="1:13" ht="21.75" customHeight="1" x14ac:dyDescent="0.25">
      <c r="B17" s="435" t="s">
        <v>8</v>
      </c>
      <c r="C17" s="436"/>
      <c r="D17" s="436"/>
      <c r="E17" s="436"/>
      <c r="F17" s="436"/>
      <c r="G17" s="436"/>
      <c r="H17" s="436"/>
      <c r="I17" s="436"/>
      <c r="J17" s="436"/>
      <c r="K17" s="437"/>
      <c r="L17" s="204"/>
      <c r="M17" s="204"/>
    </row>
    <row r="18" spans="1:13" ht="12" customHeight="1" thickBot="1" x14ac:dyDescent="0.3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7" t="s">
        <v>19</v>
      </c>
      <c r="D19" s="324" t="s">
        <v>70</v>
      </c>
      <c r="E19" s="324" t="s">
        <v>109</v>
      </c>
      <c r="F19" s="325" t="s">
        <v>126</v>
      </c>
      <c r="G19" s="325" t="s">
        <v>127</v>
      </c>
      <c r="H19" s="325" t="s">
        <v>69</v>
      </c>
      <c r="I19" s="325" t="s">
        <v>62</v>
      </c>
      <c r="J19" s="326" t="s">
        <v>128</v>
      </c>
      <c r="K19" s="116"/>
      <c r="L19" s="4"/>
      <c r="M19" s="4"/>
    </row>
    <row r="20" spans="1:13" ht="14.1" customHeight="1" x14ac:dyDescent="0.25">
      <c r="B20" s="119"/>
      <c r="C20" s="258" t="s">
        <v>16</v>
      </c>
      <c r="D20" s="313">
        <f>D22+D21</f>
        <v>98984</v>
      </c>
      <c r="E20" s="313">
        <f>E22+E21</f>
        <v>98269</v>
      </c>
      <c r="F20" s="327">
        <f>F22+F21</f>
        <v>2447.6768400000001</v>
      </c>
      <c r="G20" s="327">
        <f>G21+G22</f>
        <v>90374.060660000003</v>
      </c>
      <c r="H20" s="327"/>
      <c r="I20" s="327">
        <f>I22+I21</f>
        <v>7894.9393399999981</v>
      </c>
      <c r="J20" s="328">
        <f>J22+J21</f>
        <v>94538.604940000048</v>
      </c>
      <c r="K20" s="128"/>
      <c r="L20" s="156"/>
      <c r="M20" s="156"/>
    </row>
    <row r="21" spans="1:13" ht="14.1" customHeight="1" x14ac:dyDescent="0.25">
      <c r="B21" s="119"/>
      <c r="C21" s="259" t="s">
        <v>12</v>
      </c>
      <c r="D21" s="314">
        <v>98234</v>
      </c>
      <c r="E21" s="314">
        <v>97459</v>
      </c>
      <c r="F21" s="329">
        <v>2447.6768400000001</v>
      </c>
      <c r="G21" s="329">
        <v>89619.657630000002</v>
      </c>
      <c r="H21" s="329"/>
      <c r="I21" s="329">
        <f>E21-G21</f>
        <v>7839.3423699999985</v>
      </c>
      <c r="J21" s="330">
        <v>93858.086730000054</v>
      </c>
      <c r="K21" s="128"/>
      <c r="L21" s="156"/>
      <c r="M21" s="156"/>
    </row>
    <row r="22" spans="1:13" ht="14.1" customHeight="1" thickBot="1" x14ac:dyDescent="0.3">
      <c r="B22" s="119"/>
      <c r="C22" s="260" t="s">
        <v>11</v>
      </c>
      <c r="D22" s="323">
        <v>750</v>
      </c>
      <c r="E22" s="323">
        <v>810</v>
      </c>
      <c r="F22" s="331"/>
      <c r="G22" s="331">
        <v>754.40303000000006</v>
      </c>
      <c r="H22" s="331"/>
      <c r="I22" s="329">
        <f>E22-G22</f>
        <v>55.596969999999942</v>
      </c>
      <c r="J22" s="330">
        <v>680.51821000000007</v>
      </c>
      <c r="K22" s="128"/>
      <c r="L22" s="156"/>
      <c r="M22" s="156"/>
    </row>
    <row r="23" spans="1:13" ht="14.1" customHeight="1" x14ac:dyDescent="0.25">
      <c r="B23" s="119"/>
      <c r="C23" s="258" t="s">
        <v>17</v>
      </c>
      <c r="D23" s="313">
        <f>D31+D30+D24</f>
        <v>221179</v>
      </c>
      <c r="E23" s="313">
        <f>E31+E30+E24</f>
        <v>204250</v>
      </c>
      <c r="F23" s="327">
        <f>F31+F30+F24</f>
        <v>1781.9711600000001</v>
      </c>
      <c r="G23" s="327">
        <f>G24+G30+G31</f>
        <v>208292.17818799824</v>
      </c>
      <c r="H23" s="327"/>
      <c r="I23" s="327">
        <f>I24+I30+I31</f>
        <v>-4042.1781879982591</v>
      </c>
      <c r="J23" s="328">
        <f>J24+J30+J31</f>
        <v>233101.85993999842</v>
      </c>
      <c r="K23" s="128"/>
      <c r="L23" s="156"/>
      <c r="M23" s="156"/>
    </row>
    <row r="24" spans="1:13" ht="15" customHeight="1" x14ac:dyDescent="0.25">
      <c r="A24" s="21"/>
      <c r="B24" s="129"/>
      <c r="C24" s="265" t="s">
        <v>82</v>
      </c>
      <c r="D24" s="315">
        <f>D25+D26+D27+D28+D29</f>
        <v>166655</v>
      </c>
      <c r="E24" s="315">
        <f>E25+E26+E27+E28+E29</f>
        <v>159379</v>
      </c>
      <c r="F24" s="333">
        <f>F25+F26+F27+F28</f>
        <v>1001.3230000000001</v>
      </c>
      <c r="G24" s="333">
        <f>G25+G26+G27+G28</f>
        <v>166404.87240799857</v>
      </c>
      <c r="H24" s="333"/>
      <c r="I24" s="333">
        <f>I25+I26+I27+I28+I29</f>
        <v>-7025.8724079985695</v>
      </c>
      <c r="J24" s="334">
        <f>J25+J26+J27+J28</f>
        <v>181434.50058999853</v>
      </c>
      <c r="K24" s="128"/>
      <c r="L24" s="156"/>
      <c r="M24" s="156"/>
    </row>
    <row r="25" spans="1:13" ht="14.1" customHeight="1" x14ac:dyDescent="0.25">
      <c r="A25" s="22"/>
      <c r="B25" s="130"/>
      <c r="C25" s="264" t="s">
        <v>22</v>
      </c>
      <c r="D25" s="316">
        <v>42498</v>
      </c>
      <c r="E25" s="316">
        <v>40873</v>
      </c>
      <c r="F25" s="335">
        <v>317.56061000000005</v>
      </c>
      <c r="G25" s="335">
        <v>45144.966759999006</v>
      </c>
      <c r="H25" s="335">
        <v>3058</v>
      </c>
      <c r="I25" s="335">
        <f>E25-G25+H25</f>
        <v>-1213.9667599990062</v>
      </c>
      <c r="J25" s="336">
        <v>53455.055019999105</v>
      </c>
      <c r="K25" s="128"/>
      <c r="L25" s="156"/>
      <c r="M25" s="156"/>
    </row>
    <row r="26" spans="1:13" ht="14.1" customHeight="1" x14ac:dyDescent="0.25">
      <c r="A26" s="22"/>
      <c r="B26" s="130"/>
      <c r="C26" s="264" t="s">
        <v>59</v>
      </c>
      <c r="D26" s="316">
        <v>42191</v>
      </c>
      <c r="E26" s="316">
        <v>39407</v>
      </c>
      <c r="F26" s="335">
        <v>413.5105299999999</v>
      </c>
      <c r="G26" s="335">
        <v>46626.360639999795</v>
      </c>
      <c r="H26" s="335">
        <v>4906</v>
      </c>
      <c r="I26" s="335">
        <f>E26-G26+H26</f>
        <v>-2313.3606399997952</v>
      </c>
      <c r="J26" s="336">
        <v>52006.768249999579</v>
      </c>
      <c r="K26" s="128"/>
      <c r="L26" s="156"/>
      <c r="M26" s="156"/>
    </row>
    <row r="27" spans="1:13" ht="14.1" customHeight="1" x14ac:dyDescent="0.25">
      <c r="A27" s="22"/>
      <c r="B27" s="130"/>
      <c r="C27" s="264" t="s">
        <v>60</v>
      </c>
      <c r="D27" s="316">
        <v>40130</v>
      </c>
      <c r="E27" s="316">
        <v>40268</v>
      </c>
      <c r="F27" s="335">
        <v>214.33261999999999</v>
      </c>
      <c r="G27" s="335">
        <v>44222.449211999825</v>
      </c>
      <c r="H27" s="335">
        <v>4477</v>
      </c>
      <c r="I27" s="335">
        <f>E27-G27+H27</f>
        <v>522.55078800017509</v>
      </c>
      <c r="J27" s="336">
        <v>44976.348619999859</v>
      </c>
      <c r="K27" s="128"/>
      <c r="L27" s="156"/>
      <c r="M27" s="156"/>
    </row>
    <row r="28" spans="1:13" ht="14.1" customHeight="1" x14ac:dyDescent="0.25">
      <c r="A28" s="22"/>
      <c r="B28" s="130"/>
      <c r="C28" s="264" t="s">
        <v>84</v>
      </c>
      <c r="D28" s="316">
        <v>26836</v>
      </c>
      <c r="E28" s="316">
        <v>25717</v>
      </c>
      <c r="F28" s="335">
        <v>55.919240000000002</v>
      </c>
      <c r="G28" s="335">
        <v>30411.095795999943</v>
      </c>
      <c r="H28" s="335">
        <v>2239</v>
      </c>
      <c r="I28" s="335">
        <f>E28-G28+H28</f>
        <v>-2455.0957959999432</v>
      </c>
      <c r="J28" s="336">
        <v>30996.328699999973</v>
      </c>
      <c r="K28" s="128"/>
      <c r="L28" s="156"/>
      <c r="M28" s="156"/>
    </row>
    <row r="29" spans="1:13" ht="14.1" customHeight="1" x14ac:dyDescent="0.25">
      <c r="A29" s="22"/>
      <c r="B29" s="130"/>
      <c r="C29" s="264" t="s">
        <v>85</v>
      </c>
      <c r="D29" s="316">
        <v>15000</v>
      </c>
      <c r="E29" s="316">
        <v>13114</v>
      </c>
      <c r="F29" s="335">
        <f>G29-14047</f>
        <v>633</v>
      </c>
      <c r="G29" s="335">
        <f>H25+H26+H27+H28</f>
        <v>14680</v>
      </c>
      <c r="H29" s="335"/>
      <c r="I29" s="335">
        <f>E29-G29</f>
        <v>-1566</v>
      </c>
      <c r="J29" s="336">
        <v>15471</v>
      </c>
      <c r="K29" s="128"/>
      <c r="L29" s="156"/>
      <c r="M29" s="156"/>
    </row>
    <row r="30" spans="1:13" ht="14.1" customHeight="1" x14ac:dyDescent="0.25">
      <c r="A30" s="23"/>
      <c r="B30" s="129"/>
      <c r="C30" s="265" t="s">
        <v>18</v>
      </c>
      <c r="D30" s="315">
        <v>26088</v>
      </c>
      <c r="E30" s="315">
        <v>25677</v>
      </c>
      <c r="F30" s="333">
        <v>667.74299999999994</v>
      </c>
      <c r="G30" s="333">
        <v>22220.00743999999</v>
      </c>
      <c r="H30" s="335"/>
      <c r="I30" s="397">
        <f>E30-G30</f>
        <v>3456.9925600000097</v>
      </c>
      <c r="J30" s="334">
        <v>24923.285390000008</v>
      </c>
      <c r="K30" s="128"/>
      <c r="L30" s="156"/>
      <c r="M30" s="156"/>
    </row>
    <row r="31" spans="1:13" ht="14.1" customHeight="1" x14ac:dyDescent="0.25">
      <c r="A31" s="23"/>
      <c r="B31" s="129"/>
      <c r="C31" s="265" t="s">
        <v>83</v>
      </c>
      <c r="D31" s="315">
        <f>D32+D33</f>
        <v>28436</v>
      </c>
      <c r="E31" s="315">
        <f>E32+E33</f>
        <v>19194</v>
      </c>
      <c r="F31" s="333">
        <f>F32</f>
        <v>112.90516</v>
      </c>
      <c r="G31" s="333">
        <f>G32</f>
        <v>19667.298339999699</v>
      </c>
      <c r="H31" s="335"/>
      <c r="I31" s="333">
        <f>I32+I33</f>
        <v>-473.29833999969924</v>
      </c>
      <c r="J31" s="334">
        <f>J32</f>
        <v>26744.0739599999</v>
      </c>
      <c r="K31" s="128"/>
      <c r="L31" s="156"/>
      <c r="M31" s="156"/>
    </row>
    <row r="32" spans="1:13" ht="14.1" customHeight="1" x14ac:dyDescent="0.25">
      <c r="A32" s="22"/>
      <c r="B32" s="130"/>
      <c r="C32" s="264" t="s">
        <v>10</v>
      </c>
      <c r="D32" s="316">
        <v>26596</v>
      </c>
      <c r="E32" s="316">
        <v>17354</v>
      </c>
      <c r="F32" s="335">
        <f>113.90516-F36</f>
        <v>112.90516</v>
      </c>
      <c r="G32" s="335">
        <f>23068.2983399997-G36</f>
        <v>19667.298339999699</v>
      </c>
      <c r="H32" s="335">
        <v>1472</v>
      </c>
      <c r="I32" s="335">
        <f>E32-G32+H32</f>
        <v>-841.29833999969924</v>
      </c>
      <c r="J32" s="336">
        <f>32832.0739599999-J36</f>
        <v>26744.0739599999</v>
      </c>
      <c r="K32" s="128"/>
      <c r="L32" s="156"/>
      <c r="M32" s="156"/>
    </row>
    <row r="33" spans="1:13" ht="14.1" customHeight="1" thickBot="1" x14ac:dyDescent="0.3">
      <c r="A33" s="22"/>
      <c r="B33" s="130"/>
      <c r="C33" s="337" t="s">
        <v>86</v>
      </c>
      <c r="D33" s="317">
        <v>1840</v>
      </c>
      <c r="E33" s="317">
        <v>1840</v>
      </c>
      <c r="F33" s="338">
        <f>G33-1399</f>
        <v>73</v>
      </c>
      <c r="G33" s="338">
        <f>H32</f>
        <v>1472</v>
      </c>
      <c r="H33" s="338"/>
      <c r="I33" s="338">
        <f t="shared" ref="I33:I37" si="0">E33-G33</f>
        <v>368</v>
      </c>
      <c r="J33" s="339">
        <v>950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1">
        <v>3000</v>
      </c>
      <c r="E34" s="391">
        <v>3000</v>
      </c>
      <c r="F34" s="340"/>
      <c r="G34" s="340">
        <v>2839.615632</v>
      </c>
      <c r="H34" s="340"/>
      <c r="I34" s="369">
        <f t="shared" si="0"/>
        <v>160.38436799999999</v>
      </c>
      <c r="J34" s="370">
        <v>3941.0522500000006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8">
        <v>793</v>
      </c>
      <c r="E35" s="318">
        <v>793</v>
      </c>
      <c r="F35" s="340">
        <v>14.154</v>
      </c>
      <c r="G35" s="340">
        <v>540.06888000000083</v>
      </c>
      <c r="H35" s="319"/>
      <c r="I35" s="369">
        <f t="shared" si="0"/>
        <v>252.93111999999917</v>
      </c>
      <c r="J35" s="389">
        <v>853.598080000001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8">
        <v>3000</v>
      </c>
      <c r="E36" s="318">
        <v>3000</v>
      </c>
      <c r="F36" s="319">
        <v>1</v>
      </c>
      <c r="G36" s="319">
        <v>3401</v>
      </c>
      <c r="H36" s="368"/>
      <c r="I36" s="422">
        <f t="shared" si="0"/>
        <v>-401</v>
      </c>
      <c r="J36" s="319">
        <v>6088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8">
        <v>7000</v>
      </c>
      <c r="E37" s="318">
        <v>7000</v>
      </c>
      <c r="F37" s="319">
        <v>4.7111399999999994</v>
      </c>
      <c r="G37" s="319">
        <v>7000</v>
      </c>
      <c r="H37" s="319"/>
      <c r="I37" s="369">
        <f t="shared" si="0"/>
        <v>0</v>
      </c>
      <c r="J37" s="389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8"/>
      <c r="E38" s="318"/>
      <c r="F38" s="319"/>
      <c r="G38" s="319"/>
      <c r="H38" s="319"/>
      <c r="I38" s="369"/>
      <c r="J38" s="389">
        <v>1328.3187599999994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8">
        <v>0</v>
      </c>
      <c r="E39" s="318">
        <v>0</v>
      </c>
      <c r="F39" s="319">
        <v>2</v>
      </c>
      <c r="G39" s="319">
        <v>51</v>
      </c>
      <c r="H39" s="319"/>
      <c r="I39" s="369">
        <f>E39-G39</f>
        <v>-51</v>
      </c>
      <c r="J39" s="389">
        <v>393</v>
      </c>
      <c r="K39" s="128"/>
      <c r="L39" s="156"/>
      <c r="M39" s="156"/>
    </row>
    <row r="40" spans="1:13" ht="16.5" customHeight="1" thickBot="1" x14ac:dyDescent="0.3">
      <c r="B40" s="119"/>
      <c r="C40" s="178" t="s">
        <v>9</v>
      </c>
      <c r="D40" s="320">
        <f>D20+D23+D34+D35+D36+D37+D39</f>
        <v>333956</v>
      </c>
      <c r="E40" s="320">
        <f>E20+E23+E34+E35+E36+E37+E39</f>
        <v>316312</v>
      </c>
      <c r="F40" s="196">
        <f>F20+F23+F34+F35+F37+F39+F36</f>
        <v>4251.5131400000009</v>
      </c>
      <c r="G40" s="196">
        <f>G20+G23+G34+G35+G36+G37+G39</f>
        <v>312497.92335999821</v>
      </c>
      <c r="H40" s="196">
        <f>H25+H26+H27+H28+H32</f>
        <v>16152</v>
      </c>
      <c r="I40" s="301">
        <f>I20+I23+I34+I35+I36+I37+I39</f>
        <v>3814.0766400017383</v>
      </c>
      <c r="J40" s="197">
        <f>J20+J23+J34+J35+J36+J37+J38+J39</f>
        <v>347244.4339699985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7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1" t="s">
        <v>129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6"/>
      <c r="E44" s="366"/>
      <c r="F44" s="366"/>
      <c r="G44" s="367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2" t="s">
        <v>1</v>
      </c>
      <c r="C47" s="443"/>
      <c r="D47" s="443"/>
      <c r="E47" s="443"/>
      <c r="F47" s="443"/>
      <c r="G47" s="443"/>
      <c r="H47" s="443"/>
      <c r="I47" s="443"/>
      <c r="J47" s="443"/>
      <c r="K47" s="444"/>
      <c r="L47" s="204"/>
      <c r="M47" s="204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5" t="s">
        <v>2</v>
      </c>
      <c r="D49" s="426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5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5" t="s">
        <v>8</v>
      </c>
      <c r="C55" s="436"/>
      <c r="D55" s="436"/>
      <c r="E55" s="436"/>
      <c r="F55" s="436"/>
      <c r="G55" s="436"/>
      <c r="H55" s="436"/>
      <c r="I55" s="436"/>
      <c r="J55" s="436"/>
      <c r="K55" s="437"/>
      <c r="L55" s="204"/>
      <c r="M55" s="204"/>
    </row>
    <row r="56" spans="2:13" s="3" customFormat="1" ht="63.75" thickBot="1" x14ac:dyDescent="0.3">
      <c r="B56" s="142"/>
      <c r="C56" s="177" t="s">
        <v>19</v>
      </c>
      <c r="D56" s="195" t="s">
        <v>20</v>
      </c>
      <c r="E56" s="193" t="str">
        <f>F19</f>
        <v>LANDET KVANTUM UKE 48</v>
      </c>
      <c r="F56" s="193" t="str">
        <f>G19</f>
        <v>LANDET KVANTUM T.O.M UKE 48</v>
      </c>
      <c r="G56" s="193" t="str">
        <f>I19</f>
        <v>RESTKVOTER</v>
      </c>
      <c r="H56" s="194" t="str">
        <f>J19</f>
        <v>LANDET KVANTUM T.O.M. UKE 48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1" t="s">
        <v>32</v>
      </c>
      <c r="D57" s="438">
        <v>5376</v>
      </c>
      <c r="E57" s="381">
        <v>266.46588000000003</v>
      </c>
      <c r="F57" s="346">
        <v>2811.3167199999989</v>
      </c>
      <c r="G57" s="440">
        <f>D57-F57-F58</f>
        <v>419.69507000000112</v>
      </c>
      <c r="H57" s="379">
        <v>2624.2606399999995</v>
      </c>
      <c r="I57" s="160"/>
      <c r="J57" s="160"/>
      <c r="K57" s="187"/>
      <c r="L57" s="105"/>
      <c r="M57" s="105"/>
    </row>
    <row r="58" spans="2:13" ht="14.1" customHeight="1" x14ac:dyDescent="0.25">
      <c r="B58" s="145"/>
      <c r="C58" s="146" t="s">
        <v>29</v>
      </c>
      <c r="D58" s="439"/>
      <c r="E58" s="372">
        <v>24.39096</v>
      </c>
      <c r="F58" s="386">
        <v>2144.98821</v>
      </c>
      <c r="G58" s="441"/>
      <c r="H58" s="348">
        <v>2122.7568099999999</v>
      </c>
      <c r="I58" s="160"/>
      <c r="J58" s="160"/>
      <c r="K58" s="187"/>
      <c r="L58" s="105"/>
      <c r="M58" s="105"/>
    </row>
    <row r="59" spans="2:13" ht="14.1" customHeight="1" thickBot="1" x14ac:dyDescent="0.3">
      <c r="B59" s="145"/>
      <c r="C59" s="147" t="s">
        <v>78</v>
      </c>
      <c r="D59" s="391">
        <v>200</v>
      </c>
      <c r="E59" s="382">
        <v>3.5335299999999998</v>
      </c>
      <c r="F59" s="388">
        <v>96.910110000000032</v>
      </c>
      <c r="G59" s="392">
        <f>D59-F59</f>
        <v>103.08988999999997</v>
      </c>
      <c r="H59" s="300">
        <v>95.65858999999999</v>
      </c>
      <c r="I59" s="160"/>
      <c r="J59" s="160"/>
      <c r="K59" s="187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7">
        <v>8063</v>
      </c>
      <c r="E60" s="383">
        <f>E61+E62+E63</f>
        <v>3.4420000000000002</v>
      </c>
      <c r="F60" s="346">
        <f>F61+F62+F63</f>
        <v>8334.4857900000061</v>
      </c>
      <c r="G60" s="386">
        <f>D60-F60</f>
        <v>-271.48579000000609</v>
      </c>
      <c r="H60" s="349">
        <f>H61+H62+H63</f>
        <v>7759.1014799999957</v>
      </c>
      <c r="I60" s="162"/>
      <c r="J60" s="162"/>
      <c r="K60" s="187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39"/>
      <c r="E61" s="373">
        <v>7.1399999999999991E-2</v>
      </c>
      <c r="F61" s="358">
        <v>3516.9580100000021</v>
      </c>
      <c r="G61" s="358"/>
      <c r="H61" s="359">
        <v>3379.7494499999962</v>
      </c>
      <c r="I61" s="151"/>
      <c r="J61" s="151"/>
      <c r="K61" s="187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39"/>
      <c r="E62" s="373">
        <v>0.68279999999999996</v>
      </c>
      <c r="F62" s="358">
        <v>3170.6727800000044</v>
      </c>
      <c r="G62" s="358"/>
      <c r="H62" s="359">
        <v>2957.3436999999994</v>
      </c>
      <c r="I62" s="175"/>
      <c r="J62" s="175"/>
      <c r="K62" s="187"/>
      <c r="L62" s="105"/>
      <c r="M62" s="105"/>
    </row>
    <row r="63" spans="2:13" s="22" customFormat="1" ht="14.1" customHeight="1" thickBot="1" x14ac:dyDescent="0.3">
      <c r="B63" s="149"/>
      <c r="C63" s="223" t="s">
        <v>35</v>
      </c>
      <c r="D63" s="240"/>
      <c r="E63" s="374">
        <v>2.6878000000000002</v>
      </c>
      <c r="F63" s="375">
        <v>1646.8549999999991</v>
      </c>
      <c r="G63" s="375"/>
      <c r="H63" s="380">
        <v>1422.0083300000008</v>
      </c>
      <c r="I63" s="175"/>
      <c r="J63" s="175"/>
      <c r="K63" s="187"/>
      <c r="L63" s="105"/>
      <c r="M63" s="105"/>
    </row>
    <row r="64" spans="2:13" ht="14.1" customHeight="1" thickBot="1" x14ac:dyDescent="0.3">
      <c r="B64" s="119"/>
      <c r="C64" s="152" t="s">
        <v>36</v>
      </c>
      <c r="D64" s="225">
        <v>116</v>
      </c>
      <c r="E64" s="384"/>
      <c r="F64" s="377">
        <v>6.0683500000000006</v>
      </c>
      <c r="G64" s="377">
        <f>D64-F64</f>
        <v>109.93165</v>
      </c>
      <c r="H64" s="230">
        <v>54.438179999999996</v>
      </c>
      <c r="I64" s="156"/>
      <c r="J64" s="156"/>
      <c r="K64" s="187"/>
      <c r="L64" s="105"/>
      <c r="M64" s="105"/>
    </row>
    <row r="65" spans="2:13" ht="14.1" customHeight="1" thickBot="1" x14ac:dyDescent="0.3">
      <c r="B65" s="119"/>
      <c r="C65" s="152" t="s">
        <v>14</v>
      </c>
      <c r="D65" s="224"/>
      <c r="E65" s="385"/>
      <c r="F65" s="387">
        <v>1.972</v>
      </c>
      <c r="G65" s="387"/>
      <c r="H65" s="296">
        <v>3.5999999999999999E-3</v>
      </c>
      <c r="I65" s="156"/>
      <c r="J65" s="156"/>
      <c r="K65" s="187"/>
      <c r="L65" s="105"/>
      <c r="M65" s="105"/>
    </row>
    <row r="66" spans="2:13" s="3" customFormat="1" ht="16.5" customHeight="1" thickBot="1" x14ac:dyDescent="0.3">
      <c r="B66" s="117"/>
      <c r="C66" s="178" t="s">
        <v>9</v>
      </c>
      <c r="D66" s="185">
        <f>D57+D59+D60+D64</f>
        <v>13755</v>
      </c>
      <c r="E66" s="301">
        <f>E57+E58+E59+E60+E64+E65</f>
        <v>297.83237000000003</v>
      </c>
      <c r="F66" s="199">
        <f>F57+F58+F59+F60+F64+F65</f>
        <v>13395.741180000005</v>
      </c>
      <c r="G66" s="199">
        <f>D66-F66</f>
        <v>359.25881999999547</v>
      </c>
      <c r="H66" s="207">
        <f>H57+H58+H59+H60+H64+H65</f>
        <v>12656.219299999995</v>
      </c>
      <c r="I66" s="172"/>
      <c r="J66" s="172"/>
      <c r="K66" s="187"/>
      <c r="L66" s="105"/>
      <c r="M66" s="105"/>
    </row>
    <row r="67" spans="2:13" s="3" customFormat="1" ht="19.149999999999999" customHeight="1" thickBot="1" x14ac:dyDescent="0.3">
      <c r="B67" s="157"/>
      <c r="C67" s="450" t="s">
        <v>98</v>
      </c>
      <c r="D67" s="450"/>
      <c r="E67" s="450"/>
      <c r="F67" s="450"/>
      <c r="G67" s="450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2" t="s">
        <v>1</v>
      </c>
      <c r="C72" s="443"/>
      <c r="D72" s="443"/>
      <c r="E72" s="443"/>
      <c r="F72" s="443"/>
      <c r="G72" s="443"/>
      <c r="H72" s="443"/>
      <c r="I72" s="443"/>
      <c r="J72" s="443"/>
      <c r="K72" s="444"/>
      <c r="L72" s="204"/>
      <c r="M72" s="204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3" t="s">
        <v>2</v>
      </c>
      <c r="D74" s="434"/>
      <c r="E74" s="433" t="s">
        <v>20</v>
      </c>
      <c r="F74" s="445"/>
      <c r="G74" s="433" t="s">
        <v>21</v>
      </c>
      <c r="H74" s="434"/>
      <c r="I74" s="156"/>
      <c r="J74" s="156"/>
      <c r="K74" s="115"/>
      <c r="L74" s="136"/>
      <c r="M74" s="136"/>
    </row>
    <row r="75" spans="2:13" ht="15" x14ac:dyDescent="0.25">
      <c r="B75" s="247"/>
      <c r="C75" s="165" t="s">
        <v>27</v>
      </c>
      <c r="D75" s="169">
        <v>85080</v>
      </c>
      <c r="E75" s="248" t="s">
        <v>5</v>
      </c>
      <c r="F75" s="241">
        <v>33444</v>
      </c>
      <c r="G75" s="249" t="s">
        <v>25</v>
      </c>
      <c r="H75" s="241">
        <v>10235</v>
      </c>
      <c r="I75" s="166"/>
      <c r="J75" s="166"/>
      <c r="K75" s="250"/>
      <c r="L75" s="291"/>
      <c r="M75" s="136"/>
    </row>
    <row r="76" spans="2:13" ht="15" x14ac:dyDescent="0.25">
      <c r="B76" s="247"/>
      <c r="C76" s="165" t="s">
        <v>3</v>
      </c>
      <c r="D76" s="169">
        <v>76080</v>
      </c>
      <c r="E76" s="251" t="s">
        <v>6</v>
      </c>
      <c r="F76" s="169">
        <v>49304</v>
      </c>
      <c r="G76" s="249" t="s">
        <v>80</v>
      </c>
      <c r="H76" s="169">
        <v>37965</v>
      </c>
      <c r="I76" s="166"/>
      <c r="J76" s="166"/>
      <c r="K76" s="250"/>
      <c r="L76" s="291"/>
      <c r="M76" s="136"/>
    </row>
    <row r="77" spans="2:13" ht="18" thickBot="1" x14ac:dyDescent="0.3">
      <c r="B77" s="247"/>
      <c r="C77" s="165" t="s">
        <v>115</v>
      </c>
      <c r="D77" s="169">
        <v>10840</v>
      </c>
      <c r="E77" s="165" t="s">
        <v>95</v>
      </c>
      <c r="F77" s="169">
        <v>2332</v>
      </c>
      <c r="G77" s="249" t="s">
        <v>81</v>
      </c>
      <c r="H77" s="169">
        <v>1104</v>
      </c>
      <c r="I77" s="166"/>
      <c r="J77" s="166"/>
      <c r="K77" s="250"/>
      <c r="L77" s="291"/>
      <c r="M77" s="136"/>
    </row>
    <row r="78" spans="2:13" ht="14.1" customHeight="1" thickBot="1" x14ac:dyDescent="0.3">
      <c r="B78" s="247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2"/>
      <c r="L78" s="255"/>
      <c r="M78" s="118"/>
    </row>
    <row r="79" spans="2:13" ht="12" customHeight="1" x14ac:dyDescent="0.25">
      <c r="B79" s="247"/>
      <c r="C79" s="312" t="s">
        <v>117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25">
      <c r="B80" s="247"/>
      <c r="C80" s="449"/>
      <c r="D80" s="449"/>
      <c r="E80" s="449"/>
      <c r="F80" s="449"/>
      <c r="G80" s="449"/>
      <c r="H80" s="449"/>
      <c r="I80" s="254"/>
      <c r="J80" s="255"/>
      <c r="K80" s="252"/>
      <c r="L80" s="255"/>
      <c r="M80" s="118"/>
    </row>
    <row r="81" spans="1:13" ht="6" customHeight="1" thickBot="1" x14ac:dyDescent="0.3">
      <c r="B81" s="247"/>
      <c r="C81" s="449"/>
      <c r="D81" s="449"/>
      <c r="E81" s="449"/>
      <c r="F81" s="449"/>
      <c r="G81" s="449"/>
      <c r="H81" s="449"/>
      <c r="I81" s="255"/>
      <c r="J81" s="255"/>
      <c r="K81" s="252"/>
      <c r="L81" s="255"/>
      <c r="M81" s="118"/>
    </row>
    <row r="82" spans="1:13" ht="14.1" customHeight="1" x14ac:dyDescent="0.25">
      <c r="B82" s="446" t="s">
        <v>8</v>
      </c>
      <c r="C82" s="447"/>
      <c r="D82" s="447"/>
      <c r="E82" s="447"/>
      <c r="F82" s="447"/>
      <c r="G82" s="447"/>
      <c r="H82" s="447"/>
      <c r="I82" s="447"/>
      <c r="J82" s="447"/>
      <c r="K82" s="448"/>
      <c r="L82" s="292"/>
      <c r="M82" s="204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7" t="s">
        <v>19</v>
      </c>
      <c r="D84" s="324" t="s">
        <v>70</v>
      </c>
      <c r="E84" s="324" t="s">
        <v>111</v>
      </c>
      <c r="F84" s="193" t="str">
        <f>F19</f>
        <v>LANDET KVANTUM UKE 48</v>
      </c>
      <c r="G84" s="193" t="str">
        <f>G19</f>
        <v>LANDET KVANTUM T.O.M UKE 48</v>
      </c>
      <c r="H84" s="193" t="str">
        <f>I19</f>
        <v>RESTKVOTER</v>
      </c>
      <c r="I84" s="194" t="str">
        <f>J19</f>
        <v>LANDET KVANTUM T.O.M. UKE 48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2" t="s">
        <v>16</v>
      </c>
      <c r="D85" s="313">
        <f>D87+D86</f>
        <v>34056</v>
      </c>
      <c r="E85" s="313">
        <f>E87+E86</f>
        <v>35161</v>
      </c>
      <c r="F85" s="327">
        <f>F87+F86</f>
        <v>246.20820000000001</v>
      </c>
      <c r="G85" s="327">
        <f>G86+G87</f>
        <v>35902.294899999986</v>
      </c>
      <c r="H85" s="327">
        <f>H86+H87</f>
        <v>-741.29489999998395</v>
      </c>
      <c r="I85" s="328">
        <f>I86+I87</f>
        <v>36403.309129999958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59" t="s">
        <v>12</v>
      </c>
      <c r="D86" s="314">
        <v>33306</v>
      </c>
      <c r="E86" s="314">
        <v>34336</v>
      </c>
      <c r="F86" s="329">
        <v>246.20820000000001</v>
      </c>
      <c r="G86" s="329">
        <v>35442.338479999984</v>
      </c>
      <c r="H86" s="329">
        <f>E86-G86</f>
        <v>-1106.338479999984</v>
      </c>
      <c r="I86" s="330">
        <v>35829.818029999959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3" t="s">
        <v>11</v>
      </c>
      <c r="D87" s="323">
        <v>750</v>
      </c>
      <c r="E87" s="323">
        <v>825</v>
      </c>
      <c r="F87" s="331"/>
      <c r="G87" s="331">
        <v>459.95642000000004</v>
      </c>
      <c r="H87" s="331">
        <f>E87-G87</f>
        <v>365.04357999999996</v>
      </c>
      <c r="I87" s="332">
        <v>573.49109999999996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8" t="s">
        <v>17</v>
      </c>
      <c r="D88" s="313">
        <f t="shared" ref="D88:E88" si="1">D89+D94+D95</f>
        <v>52020</v>
      </c>
      <c r="E88" s="313">
        <f t="shared" si="1"/>
        <v>60438</v>
      </c>
      <c r="F88" s="327">
        <f t="shared" ref="F88:I88" si="2">F89+F94+F95</f>
        <v>999.03750000000002</v>
      </c>
      <c r="G88" s="327">
        <f t="shared" si="2"/>
        <v>52482.007740000256</v>
      </c>
      <c r="H88" s="327">
        <f>H89+H94+H95</f>
        <v>7955.9922599997417</v>
      </c>
      <c r="I88" s="328">
        <f t="shared" si="2"/>
        <v>48923.959670000244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5" t="s">
        <v>82</v>
      </c>
      <c r="D89" s="315">
        <f t="shared" ref="D89:E89" si="3">D90+D91+D92+D93</f>
        <v>40422</v>
      </c>
      <c r="E89" s="315">
        <f t="shared" si="3"/>
        <v>48334</v>
      </c>
      <c r="F89" s="333">
        <f t="shared" ref="F89:I89" si="4">F90+F91+F92+F93</f>
        <v>618.05525</v>
      </c>
      <c r="G89" s="333">
        <f t="shared" si="4"/>
        <v>39768.229950000263</v>
      </c>
      <c r="H89" s="333">
        <f>H90+H91+H92+H93</f>
        <v>8565.7700499997372</v>
      </c>
      <c r="I89" s="334">
        <f t="shared" si="4"/>
        <v>33510.673860000243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4" t="s">
        <v>22</v>
      </c>
      <c r="D90" s="316">
        <v>11464</v>
      </c>
      <c r="E90" s="316">
        <v>13712</v>
      </c>
      <c r="F90" s="335">
        <v>232.74446000000006</v>
      </c>
      <c r="G90" s="335">
        <v>7296.4729500001667</v>
      </c>
      <c r="H90" s="335">
        <f t="shared" ref="H90:H98" si="5">E90-G90</f>
        <v>6415.5270499998333</v>
      </c>
      <c r="I90" s="336">
        <v>7519.127550000163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4" t="s">
        <v>23</v>
      </c>
      <c r="D91" s="316">
        <v>11232</v>
      </c>
      <c r="E91" s="316">
        <v>13342</v>
      </c>
      <c r="F91" s="335">
        <v>262.38525000000004</v>
      </c>
      <c r="G91" s="335">
        <v>11889.167940000076</v>
      </c>
      <c r="H91" s="335">
        <f t="shared" si="5"/>
        <v>1452.8320599999242</v>
      </c>
      <c r="I91" s="336">
        <v>10343.539660000082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4" t="s">
        <v>24</v>
      </c>
      <c r="D92" s="316">
        <v>11417</v>
      </c>
      <c r="E92" s="316">
        <v>13706</v>
      </c>
      <c r="F92" s="335">
        <v>111.34671999999999</v>
      </c>
      <c r="G92" s="335">
        <v>11974.341910000021</v>
      </c>
      <c r="H92" s="335">
        <f t="shared" si="5"/>
        <v>1731.658089999979</v>
      </c>
      <c r="I92" s="336">
        <v>9152.2201800000039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4" t="s">
        <v>84</v>
      </c>
      <c r="D93" s="316">
        <v>6309</v>
      </c>
      <c r="E93" s="316">
        <v>7574</v>
      </c>
      <c r="F93" s="335">
        <v>11.57882</v>
      </c>
      <c r="G93" s="335">
        <v>8608.2471499999992</v>
      </c>
      <c r="H93" s="335">
        <f t="shared" si="5"/>
        <v>-1034.2471499999992</v>
      </c>
      <c r="I93" s="336">
        <v>6495.7864699999936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5" t="s">
        <v>29</v>
      </c>
      <c r="D94" s="315">
        <v>10414</v>
      </c>
      <c r="E94" s="315">
        <v>10082</v>
      </c>
      <c r="F94" s="333">
        <v>329.31920000000002</v>
      </c>
      <c r="G94" s="333">
        <v>10701.783239999997</v>
      </c>
      <c r="H94" s="333">
        <f t="shared" si="5"/>
        <v>-619.78323999999702</v>
      </c>
      <c r="I94" s="334">
        <v>13583.804160000003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6" t="s">
        <v>81</v>
      </c>
      <c r="D95" s="321">
        <v>1184</v>
      </c>
      <c r="E95" s="321">
        <v>2022</v>
      </c>
      <c r="F95" s="344">
        <v>51.663049999999991</v>
      </c>
      <c r="G95" s="344">
        <v>2011.9945499999988</v>
      </c>
      <c r="H95" s="344">
        <f t="shared" si="5"/>
        <v>10.005450000001247</v>
      </c>
      <c r="I95" s="345">
        <v>1829.4816500000018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1">
        <v>313</v>
      </c>
      <c r="E96" s="391">
        <v>313</v>
      </c>
      <c r="F96" s="340">
        <v>9.1475800000000014</v>
      </c>
      <c r="G96" s="340">
        <v>32.289699999999996</v>
      </c>
      <c r="H96" s="340">
        <f t="shared" si="5"/>
        <v>280.71030000000002</v>
      </c>
      <c r="I96" s="341">
        <v>13.211639999999997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8">
        <v>300</v>
      </c>
      <c r="E97" s="318">
        <v>300</v>
      </c>
      <c r="F97" s="319">
        <v>0.93513000000000013</v>
      </c>
      <c r="G97" s="319">
        <v>300</v>
      </c>
      <c r="H97" s="319">
        <f t="shared" si="5"/>
        <v>0</v>
      </c>
      <c r="I97" s="322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7" t="s">
        <v>14</v>
      </c>
      <c r="D98" s="318"/>
      <c r="E98" s="318"/>
      <c r="F98" s="319">
        <v>1</v>
      </c>
      <c r="G98" s="319">
        <v>54</v>
      </c>
      <c r="H98" s="319">
        <f t="shared" si="5"/>
        <v>-54</v>
      </c>
      <c r="I98" s="322">
        <v>127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8" t="s">
        <v>9</v>
      </c>
      <c r="D99" s="320">
        <f>D85+D88+D96+D97+D98</f>
        <v>86689</v>
      </c>
      <c r="E99" s="320">
        <f>E85+E88+E96+E97+E98</f>
        <v>96212</v>
      </c>
      <c r="F99" s="390">
        <f t="shared" ref="F99:G99" si="6">F85+F88+F96+F97+F98</f>
        <v>1256.3284100000001</v>
      </c>
      <c r="G99" s="390">
        <f t="shared" si="6"/>
        <v>88770.592340000236</v>
      </c>
      <c r="H99" s="221">
        <f>H85+H88+H96+H97+H98</f>
        <v>7441.4076599997579</v>
      </c>
      <c r="I99" s="197">
        <f>I85+I88+I96+I97+I98</f>
        <v>85767.480440000189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79"/>
      <c r="E100" s="179"/>
      <c r="F100" s="180"/>
      <c r="G100" s="180"/>
      <c r="H100" s="181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1" t="s">
        <v>130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2" t="s">
        <v>112</v>
      </c>
      <c r="D102" s="202"/>
      <c r="E102" s="202"/>
      <c r="F102" s="202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2" t="s">
        <v>1</v>
      </c>
      <c r="C105" s="443"/>
      <c r="D105" s="443"/>
      <c r="E105" s="443"/>
      <c r="F105" s="443"/>
      <c r="G105" s="443"/>
      <c r="H105" s="443"/>
      <c r="I105" s="443"/>
      <c r="J105" s="443"/>
      <c r="K105" s="444"/>
      <c r="L105" s="204"/>
      <c r="M105" s="204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3" t="s">
        <v>2</v>
      </c>
      <c r="D107" s="434"/>
      <c r="E107" s="433" t="s">
        <v>20</v>
      </c>
      <c r="F107" s="434"/>
      <c r="G107" s="433" t="s">
        <v>21</v>
      </c>
      <c r="H107" s="434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1">
        <v>49144</v>
      </c>
      <c r="G108" s="165" t="s">
        <v>25</v>
      </c>
      <c r="H108" s="241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6"/>
      <c r="D111" s="394"/>
      <c r="E111" s="394" t="s">
        <v>79</v>
      </c>
      <c r="F111" s="169">
        <v>3882</v>
      </c>
      <c r="G111" s="11"/>
      <c r="H111" s="396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5" t="s">
        <v>7</v>
      </c>
      <c r="F112" s="170">
        <f>F108+F109+F110+F111</f>
        <v>134000</v>
      </c>
      <c r="G112" s="121" t="s">
        <v>6</v>
      </c>
      <c r="H112" s="393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5" t="s">
        <v>8</v>
      </c>
      <c r="C115" s="436"/>
      <c r="D115" s="436"/>
      <c r="E115" s="436"/>
      <c r="F115" s="436"/>
      <c r="G115" s="436"/>
      <c r="H115" s="436"/>
      <c r="I115" s="436"/>
      <c r="J115" s="436"/>
      <c r="K115" s="437"/>
      <c r="L115" s="204"/>
      <c r="M115" s="204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7" t="s">
        <v>19</v>
      </c>
      <c r="D117" s="177" t="s">
        <v>70</v>
      </c>
      <c r="E117" s="177" t="s">
        <v>113</v>
      </c>
      <c r="F117" s="186" t="str">
        <f>F19</f>
        <v>LANDET KVANTUM UKE 48</v>
      </c>
      <c r="G117" s="193" t="str">
        <f>G19</f>
        <v>LANDET KVANTUM T.O.M UKE 48</v>
      </c>
      <c r="H117" s="193" t="str">
        <f>I19</f>
        <v>RESTKVOTER</v>
      </c>
      <c r="I117" s="194" t="str">
        <f>J19</f>
        <v>LANDET KVANTUM T.O.M. UKE 48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8" t="s">
        <v>76</v>
      </c>
      <c r="D118" s="231">
        <f t="shared" ref="D118:I118" si="7">D119+D120+D121</f>
        <v>49144</v>
      </c>
      <c r="E118" s="231">
        <f t="shared" si="7"/>
        <v>45496</v>
      </c>
      <c r="F118" s="231">
        <f t="shared" si="7"/>
        <v>438.98624999999998</v>
      </c>
      <c r="G118" s="231">
        <f t="shared" si="7"/>
        <v>47594.799429999985</v>
      </c>
      <c r="H118" s="346">
        <f t="shared" si="7"/>
        <v>-2098.7994299999837</v>
      </c>
      <c r="I118" s="349">
        <f t="shared" si="7"/>
        <v>59060.138659999997</v>
      </c>
      <c r="J118" s="156"/>
      <c r="K118" s="128"/>
      <c r="L118" s="156"/>
      <c r="M118" s="156"/>
    </row>
    <row r="119" spans="2:13" ht="14.1" customHeight="1" x14ac:dyDescent="0.25">
      <c r="B119" s="9"/>
      <c r="C119" s="259" t="s">
        <v>12</v>
      </c>
      <c r="D119" s="243">
        <v>39515</v>
      </c>
      <c r="E119" s="243">
        <v>35725</v>
      </c>
      <c r="F119" s="243">
        <v>416.83004999999997</v>
      </c>
      <c r="G119" s="243">
        <v>40617.691299999984</v>
      </c>
      <c r="H119" s="350">
        <f>E119-G119</f>
        <v>-4892.691299999984</v>
      </c>
      <c r="I119" s="351">
        <v>50065.162049999999</v>
      </c>
      <c r="J119" s="156"/>
      <c r="K119" s="128"/>
      <c r="L119" s="156"/>
      <c r="M119" s="156"/>
    </row>
    <row r="120" spans="2:13" ht="14.1" customHeight="1" x14ac:dyDescent="0.25">
      <c r="B120" s="9"/>
      <c r="C120" s="259" t="s">
        <v>11</v>
      </c>
      <c r="D120" s="243">
        <v>9129</v>
      </c>
      <c r="E120" s="243">
        <v>9271</v>
      </c>
      <c r="F120" s="243">
        <v>22.156199999999998</v>
      </c>
      <c r="G120" s="243">
        <v>6977.1081299999996</v>
      </c>
      <c r="H120" s="350">
        <f>E120-G120</f>
        <v>2293.8918700000004</v>
      </c>
      <c r="I120" s="351">
        <v>8994.9766099999997</v>
      </c>
      <c r="J120" s="156"/>
      <c r="K120" s="128"/>
      <c r="L120" s="156"/>
      <c r="M120" s="156"/>
    </row>
    <row r="121" spans="2:13" ht="15.75" thickBot="1" x14ac:dyDescent="0.3">
      <c r="B121" s="9"/>
      <c r="C121" s="260" t="s">
        <v>39</v>
      </c>
      <c r="D121" s="244">
        <v>500</v>
      </c>
      <c r="E121" s="244">
        <v>500</v>
      </c>
      <c r="F121" s="244"/>
      <c r="G121" s="244"/>
      <c r="H121" s="352">
        <f>E121-G121</f>
        <v>500</v>
      </c>
      <c r="I121" s="353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1" t="s">
        <v>123</v>
      </c>
      <c r="D122" s="294">
        <v>32529</v>
      </c>
      <c r="E122" s="294">
        <v>31810</v>
      </c>
      <c r="F122" s="294">
        <v>8.6769999999999978</v>
      </c>
      <c r="G122" s="294">
        <f>27902.16362+6878.50179</f>
        <v>34780.665410000001</v>
      </c>
      <c r="H122" s="297">
        <f>E122-G122</f>
        <v>-2970.6654100000014</v>
      </c>
      <c r="I122" s="299">
        <v>34827.24486999998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2" t="s">
        <v>17</v>
      </c>
      <c r="D123" s="225">
        <f>D124+D129+D132</f>
        <v>49948</v>
      </c>
      <c r="E123" s="225">
        <f>E124+E129+E132</f>
        <v>52142</v>
      </c>
      <c r="F123" s="225">
        <f>F124+F129+F132</f>
        <v>1392.1781800000001</v>
      </c>
      <c r="G123" s="225">
        <f>G132+G129+G124</f>
        <v>56134.543739999928</v>
      </c>
      <c r="H123" s="354">
        <f>H124+H129+H132</f>
        <v>-3992.5437399999282</v>
      </c>
      <c r="I123" s="355">
        <f>I124+I129+I132</f>
        <v>56664.592120000125</v>
      </c>
      <c r="J123" s="118"/>
      <c r="K123" s="128"/>
      <c r="L123" s="156"/>
      <c r="M123" s="156"/>
    </row>
    <row r="124" spans="2:13" ht="15.75" customHeight="1" x14ac:dyDescent="0.25">
      <c r="B124" s="2"/>
      <c r="C124" s="263" t="s">
        <v>124</v>
      </c>
      <c r="D124" s="376">
        <f>D125+D126+D127+D128</f>
        <v>38587</v>
      </c>
      <c r="E124" s="376">
        <f>E125+E126+E127+E128</f>
        <v>39044</v>
      </c>
      <c r="F124" s="376">
        <f>F125+F126+F127+F128</f>
        <v>1254.1431500000001</v>
      </c>
      <c r="G124" s="376">
        <f>G125+G126+G128+G127</f>
        <v>41854.56391999992</v>
      </c>
      <c r="H124" s="356">
        <f>H125+H126+H127+H128</f>
        <v>-2810.5639199999214</v>
      </c>
      <c r="I124" s="357">
        <f>I125+I126+I127+I128</f>
        <v>46358.637370000026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4" t="s">
        <v>22</v>
      </c>
      <c r="D125" s="239">
        <v>10977</v>
      </c>
      <c r="E125" s="239">
        <v>12492</v>
      </c>
      <c r="F125" s="239">
        <v>373.79617000000025</v>
      </c>
      <c r="G125" s="239">
        <f>9847.28489000002</f>
        <v>9847.2848900000208</v>
      </c>
      <c r="H125" s="358">
        <f t="shared" ref="H125:H137" si="8">E125-G125</f>
        <v>2644.7151099999792</v>
      </c>
      <c r="I125" s="359">
        <v>7893.579050000093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4" t="s">
        <v>23</v>
      </c>
      <c r="D126" s="239">
        <v>10663</v>
      </c>
      <c r="E126" s="239">
        <v>11227</v>
      </c>
      <c r="F126" s="239">
        <v>632.62262999999984</v>
      </c>
      <c r="G126" s="239">
        <f>13628.00909-903.36069</f>
        <v>12724.6484</v>
      </c>
      <c r="H126" s="358">
        <f t="shared" si="8"/>
        <v>-1497.6484</v>
      </c>
      <c r="I126" s="359">
        <v>12090.533299999977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4" t="s">
        <v>24</v>
      </c>
      <c r="D127" s="239">
        <v>9605</v>
      </c>
      <c r="E127" s="239">
        <v>8685</v>
      </c>
      <c r="F127" s="239">
        <v>172.07960000000003</v>
      </c>
      <c r="G127" s="239">
        <f>13744.0176399999-2435.26865</f>
        <v>11308.7489899999</v>
      </c>
      <c r="H127" s="358">
        <f t="shared" si="8"/>
        <v>-2623.7489899999</v>
      </c>
      <c r="I127" s="359">
        <v>13127.508569999956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4" t="s">
        <v>84</v>
      </c>
      <c r="D128" s="239">
        <v>7342</v>
      </c>
      <c r="E128" s="239">
        <v>6640</v>
      </c>
      <c r="F128" s="239">
        <v>75.644750000000002</v>
      </c>
      <c r="G128" s="239">
        <f>11513.75409-3539.87245</f>
        <v>7973.8816400000005</v>
      </c>
      <c r="H128" s="358">
        <f t="shared" si="8"/>
        <v>-1333.8816400000005</v>
      </c>
      <c r="I128" s="359">
        <v>13247.016450000005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5" t="s">
        <v>18</v>
      </c>
      <c r="D129" s="232">
        <f>D130+D131</f>
        <v>5439</v>
      </c>
      <c r="E129" s="232">
        <v>6203</v>
      </c>
      <c r="F129" s="232">
        <v>4.12425</v>
      </c>
      <c r="G129" s="232">
        <v>6612.3508399999982</v>
      </c>
      <c r="H129" s="360">
        <f t="shared" si="8"/>
        <v>-409.35083999999824</v>
      </c>
      <c r="I129" s="361">
        <v>4530.62266</v>
      </c>
      <c r="J129" s="39"/>
      <c r="K129" s="128"/>
      <c r="L129" s="156"/>
      <c r="M129" s="156"/>
    </row>
    <row r="130" spans="2:13" ht="14.1" customHeight="1" x14ac:dyDescent="0.25">
      <c r="B130" s="9"/>
      <c r="C130" s="264" t="s">
        <v>40</v>
      </c>
      <c r="D130" s="239">
        <v>4939</v>
      </c>
      <c r="E130" s="239">
        <f>E129-E131</f>
        <v>5703</v>
      </c>
      <c r="F130" s="239">
        <v>1.3243499999999999</v>
      </c>
      <c r="G130" s="239">
        <v>6319.7483299999985</v>
      </c>
      <c r="H130" s="358">
        <f t="shared" si="8"/>
        <v>-616.74832999999853</v>
      </c>
      <c r="I130" s="359">
        <v>4438.9628099999991</v>
      </c>
      <c r="J130" s="118"/>
      <c r="K130" s="128"/>
      <c r="L130" s="156"/>
      <c r="M130" s="156"/>
    </row>
    <row r="131" spans="2:13" ht="14.1" customHeight="1" x14ac:dyDescent="0.25">
      <c r="B131" s="20"/>
      <c r="C131" s="264" t="s">
        <v>41</v>
      </c>
      <c r="D131" s="239">
        <v>500</v>
      </c>
      <c r="E131" s="239">
        <v>500</v>
      </c>
      <c r="F131" s="239">
        <f>F129-F130</f>
        <v>2.7999000000000001</v>
      </c>
      <c r="G131" s="239">
        <f>G129-G130</f>
        <v>292.60250999999971</v>
      </c>
      <c r="H131" s="358">
        <f t="shared" si="8"/>
        <v>207.39749000000029</v>
      </c>
      <c r="I131" s="359">
        <f>I129-I130</f>
        <v>91.659850000000915</v>
      </c>
      <c r="J131" s="39"/>
      <c r="K131" s="128"/>
      <c r="L131" s="156"/>
      <c r="M131" s="156"/>
    </row>
    <row r="132" spans="2:13" ht="15.75" thickBot="1" x14ac:dyDescent="0.3">
      <c r="B132" s="9"/>
      <c r="C132" s="266" t="s">
        <v>81</v>
      </c>
      <c r="D132" s="256">
        <v>5922</v>
      </c>
      <c r="E132" s="256">
        <v>6895</v>
      </c>
      <c r="F132" s="256">
        <v>133.91077999999996</v>
      </c>
      <c r="G132" s="256">
        <v>7667.6289800000086</v>
      </c>
      <c r="H132" s="362">
        <f t="shared" si="8"/>
        <v>-772.6289800000086</v>
      </c>
      <c r="I132" s="363">
        <v>5775.3320900001008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2" t="s">
        <v>13</v>
      </c>
      <c r="D133" s="225">
        <v>129</v>
      </c>
      <c r="E133" s="225">
        <v>129</v>
      </c>
      <c r="F133" s="225">
        <v>0.44684999999999997</v>
      </c>
      <c r="G133" s="225">
        <v>15.262249999999998</v>
      </c>
      <c r="H133" s="377">
        <f t="shared" si="8"/>
        <v>113.73775000000001</v>
      </c>
      <c r="I133" s="378">
        <v>12.872399999999997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7" t="s">
        <v>65</v>
      </c>
      <c r="D134" s="295">
        <v>2000</v>
      </c>
      <c r="E134" s="295">
        <v>2000</v>
      </c>
      <c r="F134" s="295">
        <v>5.2137100000000007</v>
      </c>
      <c r="G134" s="295">
        <v>2000</v>
      </c>
      <c r="H134" s="298">
        <f t="shared" si="8"/>
        <v>0</v>
      </c>
      <c r="I134" s="300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2" t="s">
        <v>42</v>
      </c>
      <c r="D135" s="225">
        <v>250</v>
      </c>
      <c r="E135" s="225">
        <v>250</v>
      </c>
      <c r="F135" s="225"/>
      <c r="G135" s="225">
        <v>265.89499999999998</v>
      </c>
      <c r="H135" s="229">
        <f t="shared" si="8"/>
        <v>-15.894999999999982</v>
      </c>
      <c r="I135" s="230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8" t="s">
        <v>14</v>
      </c>
      <c r="D136" s="224"/>
      <c r="E136" s="224"/>
      <c r="F136" s="224">
        <v>16</v>
      </c>
      <c r="G136" s="224">
        <v>848</v>
      </c>
      <c r="H136" s="233">
        <f t="shared" si="8"/>
        <v>-848</v>
      </c>
      <c r="I136" s="296">
        <v>908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5">
        <f>D118+D122+D123+D133+D134+D135</f>
        <v>134000</v>
      </c>
      <c r="E137" s="185">
        <f>E118+E122+E123+E133+E134+E135</f>
        <v>131827</v>
      </c>
      <c r="F137" s="185">
        <f>F118+F122+F123+F133+F134+F135+F136</f>
        <v>1861.5019900000002</v>
      </c>
      <c r="G137" s="185">
        <f>G118+G122+G123+G133+G134+G135+G136</f>
        <v>141639.1658299999</v>
      </c>
      <c r="H137" s="199">
        <f t="shared" si="8"/>
        <v>-9812.1658299998962</v>
      </c>
      <c r="I137" s="197">
        <f>I118+I121+I122+I123+I133+I134+I135+I136</f>
        <v>153736.88405000008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5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1" t="s">
        <v>131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1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125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">
      <c r="B148" s="119"/>
      <c r="C148" s="425" t="s">
        <v>2</v>
      </c>
      <c r="D148" s="426"/>
      <c r="E148" s="188"/>
      <c r="F148" s="188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8" t="s">
        <v>55</v>
      </c>
      <c r="D149" s="269">
        <v>34705</v>
      </c>
      <c r="E149" s="270"/>
      <c r="F149" s="188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1" t="s">
        <v>67</v>
      </c>
      <c r="D150" s="272">
        <v>12676</v>
      </c>
      <c r="E150" s="270"/>
      <c r="F150" s="188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3" t="s">
        <v>68</v>
      </c>
      <c r="D151" s="272">
        <v>6376</v>
      </c>
      <c r="E151" s="270"/>
      <c r="F151" s="188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4" t="s">
        <v>31</v>
      </c>
      <c r="D152" s="275">
        <f>D149+D150+D151</f>
        <v>53757</v>
      </c>
      <c r="E152" s="270"/>
      <c r="F152" s="188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6" t="s">
        <v>103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6" t="s">
        <v>104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48</v>
      </c>
      <c r="F157" s="69" t="str">
        <f>G19</f>
        <v>LANDET KVANTUM T.O.M UKE 48</v>
      </c>
      <c r="G157" s="69" t="str">
        <f>I19</f>
        <v>RESTKVOTER</v>
      </c>
      <c r="H157" s="92" t="str">
        <f>J19</f>
        <v>LANDET KVANTUM T.O.M. UKE 48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2">
        <v>34571</v>
      </c>
      <c r="E158" s="182">
        <v>237.01204999999999</v>
      </c>
      <c r="F158" s="182">
        <v>21886.996940000001</v>
      </c>
      <c r="G158" s="182">
        <f>D158-F158</f>
        <v>12684.003059999999</v>
      </c>
      <c r="H158" s="219">
        <v>17800.467639999995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2">
        <v>100</v>
      </c>
      <c r="E159" s="182">
        <v>2.3999999999999998E-3</v>
      </c>
      <c r="F159" s="182">
        <v>29.333069999999999</v>
      </c>
      <c r="G159" s="182">
        <f>D159-F159</f>
        <v>70.666930000000008</v>
      </c>
      <c r="H159" s="219">
        <v>3.9066299999999998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3">
        <v>34</v>
      </c>
      <c r="E160" s="183"/>
      <c r="F160" s="183"/>
      <c r="G160" s="183">
        <f>D160-F160</f>
        <v>34</v>
      </c>
      <c r="H160" s="220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4">
        <f>SUM(D158:D160)</f>
        <v>34705</v>
      </c>
      <c r="E161" s="184">
        <f>SUM(E158:E160)</f>
        <v>237.01444999999998</v>
      </c>
      <c r="F161" s="184">
        <f>SUM(F158:F160)</f>
        <v>21916.330010000001</v>
      </c>
      <c r="G161" s="184">
        <f>D161-F161</f>
        <v>12788.669989999999</v>
      </c>
      <c r="H161" s="206">
        <f>SUM(H158:H160)</f>
        <v>17804.394269999997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30" t="s">
        <v>1</v>
      </c>
      <c r="C164" s="431"/>
      <c r="D164" s="431"/>
      <c r="E164" s="431"/>
      <c r="F164" s="431"/>
      <c r="G164" s="431"/>
      <c r="H164" s="431"/>
      <c r="I164" s="431"/>
      <c r="J164" s="431"/>
      <c r="K164" s="432"/>
      <c r="L164" s="189"/>
      <c r="M164" s="189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25" t="s">
        <v>2</v>
      </c>
      <c r="D166" s="426"/>
      <c r="E166" s="425" t="s">
        <v>53</v>
      </c>
      <c r="F166" s="426"/>
      <c r="G166" s="425" t="s">
        <v>54</v>
      </c>
      <c r="H166" s="426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8" t="s">
        <v>55</v>
      </c>
      <c r="D167" s="278">
        <v>47999</v>
      </c>
      <c r="E167" s="279" t="s">
        <v>5</v>
      </c>
      <c r="F167" s="280">
        <v>34489</v>
      </c>
      <c r="G167" s="271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1" t="s">
        <v>44</v>
      </c>
      <c r="D168" s="281">
        <v>44935</v>
      </c>
      <c r="E168" s="282" t="s">
        <v>45</v>
      </c>
      <c r="F168" s="283">
        <v>8000</v>
      </c>
      <c r="G168" s="271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5666</v>
      </c>
      <c r="I169" s="83"/>
      <c r="J169" s="83"/>
      <c r="K169" s="51"/>
      <c r="L169" s="190"/>
      <c r="M169" s="190"/>
    </row>
    <row r="170" spans="1:13" ht="14.1" customHeight="1" thickBot="1" x14ac:dyDescent="0.3">
      <c r="B170" s="49"/>
      <c r="C170" s="271"/>
      <c r="D170" s="281"/>
      <c r="E170" s="282"/>
      <c r="F170" s="283"/>
      <c r="G170" s="271" t="s">
        <v>47</v>
      </c>
      <c r="H170" s="101">
        <v>1693</v>
      </c>
      <c r="I170" s="83"/>
      <c r="J170" s="83"/>
      <c r="K170" s="51"/>
      <c r="L170" s="190"/>
      <c r="M170" s="190"/>
    </row>
    <row r="171" spans="1:13" ht="14.1" customHeight="1" thickBot="1" x14ac:dyDescent="0.3">
      <c r="B171" s="49"/>
      <c r="C171" s="52" t="s">
        <v>31</v>
      </c>
      <c r="D171" s="284">
        <v>93614</v>
      </c>
      <c r="E171" s="285" t="s">
        <v>57</v>
      </c>
      <c r="F171" s="284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0"/>
      <c r="M171" s="190"/>
    </row>
    <row r="172" spans="1:13" ht="12.95" customHeight="1" x14ac:dyDescent="0.25">
      <c r="B172" s="49"/>
      <c r="C172" s="253" t="s">
        <v>94</v>
      </c>
      <c r="D172" s="282"/>
      <c r="E172" s="282"/>
      <c r="F172" s="282"/>
      <c r="G172" s="84"/>
      <c r="H172" s="50"/>
      <c r="I172" s="83"/>
      <c r="J172" s="83"/>
      <c r="K172" s="51"/>
      <c r="L172" s="190"/>
      <c r="M172" s="190"/>
    </row>
    <row r="173" spans="1:13" s="6" customFormat="1" ht="12.95" customHeight="1" x14ac:dyDescent="0.25">
      <c r="B173" s="49"/>
      <c r="C173" s="286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27" t="s">
        <v>8</v>
      </c>
      <c r="C175" s="428"/>
      <c r="D175" s="428"/>
      <c r="E175" s="428"/>
      <c r="F175" s="428"/>
      <c r="G175" s="428"/>
      <c r="H175" s="428"/>
      <c r="I175" s="428"/>
      <c r="J175" s="428"/>
      <c r="K175" s="429"/>
      <c r="L175" s="189"/>
      <c r="M175" s="189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63.75" thickBot="1" x14ac:dyDescent="0.3">
      <c r="A177" s="3"/>
      <c r="B177" s="29"/>
      <c r="C177" s="106" t="s">
        <v>19</v>
      </c>
      <c r="D177" s="177" t="s">
        <v>70</v>
      </c>
      <c r="E177" s="177" t="s">
        <v>114</v>
      </c>
      <c r="F177" s="222" t="str">
        <f>F19</f>
        <v>LANDET KVANTUM UKE 48</v>
      </c>
      <c r="G177" s="69" t="str">
        <f>G19</f>
        <v>LANDET KVANTUM T.O.M UKE 48</v>
      </c>
      <c r="H177" s="69" t="str">
        <f>I19</f>
        <v>RESTKVOTER</v>
      </c>
      <c r="I177" s="92" t="str">
        <f>J19</f>
        <v>LANDET KVANTUM T.O.M. UKE 48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6">
        <f t="shared" ref="D178" si="9">D179+D180+D181+D182</f>
        <v>34489</v>
      </c>
      <c r="E178" s="226">
        <f>E179+E180+E181+E182</f>
        <v>39828</v>
      </c>
      <c r="F178" s="226">
        <f>F179+F180+F181+F182</f>
        <v>331.54143000000005</v>
      </c>
      <c r="G178" s="226">
        <f>G179+G180+G181+G182</f>
        <v>40768.830300000009</v>
      </c>
      <c r="H178" s="304">
        <f t="shared" ref="H178" si="10">H179+H180+H181+H182</f>
        <v>-940.83030000000917</v>
      </c>
      <c r="I178" s="309">
        <f>I179+I180+I181+I182</f>
        <v>30918.184480000004</v>
      </c>
      <c r="J178" s="80"/>
      <c r="K178" s="57"/>
      <c r="L178" s="191"/>
      <c r="M178" s="191"/>
    </row>
    <row r="179" spans="1:13" ht="14.1" customHeight="1" x14ac:dyDescent="0.25">
      <c r="B179" s="49"/>
      <c r="C179" s="293" t="s">
        <v>74</v>
      </c>
      <c r="D179" s="287">
        <v>21527</v>
      </c>
      <c r="E179" s="287">
        <v>25497</v>
      </c>
      <c r="F179" s="287">
        <v>210.40965</v>
      </c>
      <c r="G179" s="287">
        <v>29568.327770000004</v>
      </c>
      <c r="H179" s="302">
        <f t="shared" ref="H179:H184" si="11">E179-G179</f>
        <v>-4071.3277700000035</v>
      </c>
      <c r="I179" s="307">
        <v>22949.99208</v>
      </c>
      <c r="J179" s="80"/>
      <c r="K179" s="57"/>
      <c r="L179" s="191"/>
      <c r="M179" s="191"/>
    </row>
    <row r="180" spans="1:13" ht="14.1" customHeight="1" x14ac:dyDescent="0.25">
      <c r="B180" s="49"/>
      <c r="C180" s="108" t="s">
        <v>11</v>
      </c>
      <c r="D180" s="287">
        <v>5603</v>
      </c>
      <c r="E180" s="287">
        <v>6636</v>
      </c>
      <c r="F180" s="287">
        <v>55.123199999999997</v>
      </c>
      <c r="G180" s="287">
        <v>4024.2658099999999</v>
      </c>
      <c r="H180" s="302">
        <f t="shared" si="11"/>
        <v>2611.7341900000001</v>
      </c>
      <c r="I180" s="307">
        <v>2487.9601599999996</v>
      </c>
      <c r="J180" s="80"/>
      <c r="K180" s="57"/>
      <c r="L180" s="191"/>
      <c r="M180" s="191"/>
    </row>
    <row r="181" spans="1:13" ht="14.1" customHeight="1" x14ac:dyDescent="0.25">
      <c r="B181" s="49"/>
      <c r="C181" s="108" t="s">
        <v>47</v>
      </c>
      <c r="D181" s="287">
        <v>1693</v>
      </c>
      <c r="E181" s="287">
        <v>1793</v>
      </c>
      <c r="F181" s="287">
        <v>62.324579999999997</v>
      </c>
      <c r="G181" s="287">
        <v>3353.4501700000046</v>
      </c>
      <c r="H181" s="302">
        <f t="shared" si="11"/>
        <v>-1560.4501700000046</v>
      </c>
      <c r="I181" s="307">
        <v>2492.060320000005</v>
      </c>
      <c r="J181" s="80"/>
      <c r="K181" s="57"/>
      <c r="L181" s="191"/>
      <c r="M181" s="191"/>
    </row>
    <row r="182" spans="1:13" ht="14.25" customHeight="1" thickBot="1" x14ac:dyDescent="0.3">
      <c r="B182" s="49"/>
      <c r="C182" s="409" t="s">
        <v>46</v>
      </c>
      <c r="D182" s="287">
        <v>5666</v>
      </c>
      <c r="E182" s="287">
        <v>5902</v>
      </c>
      <c r="F182" s="287">
        <v>3.6840000000000002</v>
      </c>
      <c r="G182" s="287">
        <v>3822.7865500000012</v>
      </c>
      <c r="H182" s="302">
        <f t="shared" si="11"/>
        <v>2079.2134499999988</v>
      </c>
      <c r="I182" s="307">
        <v>2988.1719200000007</v>
      </c>
      <c r="J182" s="80"/>
      <c r="K182" s="57"/>
      <c r="L182" s="191"/>
      <c r="M182" s="191"/>
    </row>
    <row r="183" spans="1:13" ht="14.1" customHeight="1" thickBot="1" x14ac:dyDescent="0.3">
      <c r="B183" s="49"/>
      <c r="C183" s="111" t="s">
        <v>38</v>
      </c>
      <c r="D183" s="288">
        <v>5500</v>
      </c>
      <c r="E183" s="288">
        <v>5500</v>
      </c>
      <c r="F183" s="288"/>
      <c r="G183" s="288">
        <v>4792.5846899999997</v>
      </c>
      <c r="H183" s="306">
        <f t="shared" si="11"/>
        <v>707.41531000000032</v>
      </c>
      <c r="I183" s="311">
        <v>2050.0937600000002</v>
      </c>
      <c r="J183" s="80"/>
      <c r="K183" s="57"/>
      <c r="L183" s="191"/>
      <c r="M183" s="191"/>
    </row>
    <row r="184" spans="1:13" ht="14.1" customHeight="1" x14ac:dyDescent="0.25">
      <c r="B184" s="49"/>
      <c r="C184" s="107" t="s">
        <v>17</v>
      </c>
      <c r="D184" s="226">
        <v>8000</v>
      </c>
      <c r="E184" s="226">
        <v>8000</v>
      </c>
      <c r="F184" s="226">
        <f>F185+F186</f>
        <v>84.967709999999997</v>
      </c>
      <c r="G184" s="226">
        <f>G185+G186</f>
        <v>3706.1837100000221</v>
      </c>
      <c r="H184" s="304">
        <f t="shared" si="11"/>
        <v>4293.8162899999779</v>
      </c>
      <c r="I184" s="309">
        <f>I185+I186</f>
        <v>5111.2558400000125</v>
      </c>
      <c r="J184" s="80"/>
      <c r="K184" s="57"/>
      <c r="L184" s="191"/>
      <c r="M184" s="191"/>
    </row>
    <row r="185" spans="1:13" ht="14.1" customHeight="1" x14ac:dyDescent="0.25">
      <c r="B185" s="49"/>
      <c r="C185" s="108" t="s">
        <v>29</v>
      </c>
      <c r="D185" s="287"/>
      <c r="E185" s="287"/>
      <c r="F185" s="287"/>
      <c r="G185" s="287">
        <v>398.58715000000001</v>
      </c>
      <c r="H185" s="302"/>
      <c r="I185" s="307">
        <v>1428.43797</v>
      </c>
      <c r="J185" s="80"/>
      <c r="K185" s="57"/>
      <c r="L185" s="191"/>
      <c r="M185" s="191"/>
    </row>
    <row r="186" spans="1:13" ht="14.1" customHeight="1" thickBot="1" x14ac:dyDescent="0.3">
      <c r="B186" s="49"/>
      <c r="C186" s="110" t="s">
        <v>48</v>
      </c>
      <c r="D186" s="228"/>
      <c r="E186" s="228"/>
      <c r="F186" s="228">
        <v>84.967709999999997</v>
      </c>
      <c r="G186" s="228">
        <v>3307.5965600000222</v>
      </c>
      <c r="H186" s="305"/>
      <c r="I186" s="310">
        <v>3682.8178700000121</v>
      </c>
      <c r="J186" s="83"/>
      <c r="K186" s="57"/>
      <c r="L186" s="191"/>
      <c r="M186" s="191"/>
    </row>
    <row r="187" spans="1:13" ht="14.1" customHeight="1" thickBot="1" x14ac:dyDescent="0.3">
      <c r="B187" s="49"/>
      <c r="C187" s="111" t="s">
        <v>13</v>
      </c>
      <c r="D187" s="288">
        <v>10</v>
      </c>
      <c r="E187" s="288">
        <v>10</v>
      </c>
      <c r="F187" s="288"/>
      <c r="G187" s="288">
        <v>0.77705000000000013</v>
      </c>
      <c r="H187" s="306">
        <f>E187-G187</f>
        <v>9.2229499999999991</v>
      </c>
      <c r="I187" s="311">
        <v>0.61560000000000004</v>
      </c>
      <c r="J187" s="80"/>
      <c r="K187" s="57"/>
      <c r="L187" s="191"/>
      <c r="M187" s="191"/>
    </row>
    <row r="188" spans="1:13" ht="14.1" customHeight="1" thickBot="1" x14ac:dyDescent="0.3">
      <c r="B188" s="49"/>
      <c r="C188" s="109" t="s">
        <v>49</v>
      </c>
      <c r="D188" s="227"/>
      <c r="E188" s="227"/>
      <c r="F188" s="227">
        <v>10.907160000000001</v>
      </c>
      <c r="G188" s="227">
        <v>66.385110000000068</v>
      </c>
      <c r="H188" s="303">
        <f>E188-G188</f>
        <v>-66.385110000000068</v>
      </c>
      <c r="I188" s="308">
        <v>51.758810000000061</v>
      </c>
      <c r="J188" s="80"/>
      <c r="K188" s="57"/>
      <c r="L188" s="191"/>
      <c r="M188" s="191"/>
    </row>
    <row r="189" spans="1:13" ht="16.5" thickBot="1" x14ac:dyDescent="0.3">
      <c r="A189" s="3"/>
      <c r="B189" s="29"/>
      <c r="C189" s="112" t="s">
        <v>9</v>
      </c>
      <c r="D189" s="185">
        <f>D178+D183+D184+D187</f>
        <v>47999</v>
      </c>
      <c r="E189" s="185">
        <f>E178+E183+E184+E187</f>
        <v>53338</v>
      </c>
      <c r="F189" s="185">
        <f>F178+F183+F184+F187+F188</f>
        <v>427.41630000000004</v>
      </c>
      <c r="G189" s="185">
        <f>G178+G183+G184+G187+G188</f>
        <v>49334.760860000024</v>
      </c>
      <c r="H189" s="199">
        <f>H178+H183+H184+H187+H188</f>
        <v>4003.2391399999688</v>
      </c>
      <c r="I189" s="197">
        <f>I178+I183+I184+I187+I188</f>
        <v>38131.908490000016</v>
      </c>
      <c r="J189" s="423"/>
      <c r="K189" s="57"/>
      <c r="L189" s="191"/>
      <c r="M189" s="191"/>
    </row>
    <row r="190" spans="1:13" ht="14.1" customHeight="1" x14ac:dyDescent="0.25">
      <c r="A190" s="3"/>
      <c r="B190" s="29"/>
      <c r="C190" s="365" t="s">
        <v>75</v>
      </c>
      <c r="D190" s="66"/>
      <c r="E190" s="66"/>
      <c r="F190" s="66"/>
      <c r="G190" s="66"/>
      <c r="H190" s="364"/>
      <c r="I190" s="364"/>
      <c r="J190" s="143"/>
      <c r="K190" s="30"/>
      <c r="L190" s="143"/>
      <c r="M190" s="143"/>
    </row>
    <row r="191" spans="1:13" ht="15.75" thickBot="1" x14ac:dyDescent="0.3">
      <c r="B191" s="58"/>
      <c r="C191" s="408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30" t="s">
        <v>1</v>
      </c>
      <c r="C194" s="431"/>
      <c r="D194" s="431"/>
      <c r="E194" s="431"/>
      <c r="F194" s="431"/>
      <c r="G194" s="431"/>
      <c r="H194" s="431"/>
      <c r="I194" s="431"/>
      <c r="J194" s="431"/>
      <c r="K194" s="432"/>
      <c r="L194" s="189"/>
      <c r="M194" s="189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25" t="s">
        <v>2</v>
      </c>
      <c r="D196" s="426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8" t="s">
        <v>73</v>
      </c>
      <c r="D197" s="269">
        <v>4622</v>
      </c>
      <c r="E197" s="289"/>
      <c r="F197" s="238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1" t="s">
        <v>44</v>
      </c>
      <c r="D198" s="272">
        <v>24433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3" t="s">
        <v>28</v>
      </c>
      <c r="D199" s="272">
        <v>382</v>
      </c>
      <c r="E199" s="289"/>
      <c r="F199" s="238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4" t="s">
        <v>31</v>
      </c>
      <c r="D200" s="275">
        <f>SUM(D197:D199)</f>
        <v>29437</v>
      </c>
      <c r="E200" s="289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0" t="s">
        <v>106</v>
      </c>
      <c r="D201" s="282"/>
      <c r="E201" s="282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6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27" t="s">
        <v>8</v>
      </c>
      <c r="C204" s="428"/>
      <c r="D204" s="428"/>
      <c r="E204" s="428"/>
      <c r="F204" s="428"/>
      <c r="G204" s="428"/>
      <c r="H204" s="428"/>
      <c r="I204" s="428"/>
      <c r="J204" s="428"/>
      <c r="K204" s="429"/>
      <c r="L204" s="189"/>
      <c r="M204" s="189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48</v>
      </c>
      <c r="F206" s="69" t="str">
        <f>G19</f>
        <v>LANDET KVANTUM T.O.M UKE 48</v>
      </c>
      <c r="G206" s="69" t="str">
        <f>I19</f>
        <v>RESTKVOTER</v>
      </c>
      <c r="H206" s="92" t="str">
        <f>J19</f>
        <v>LANDET KVANTUM T.O.M. UKE 48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2">
        <v>1100</v>
      </c>
      <c r="E207" s="182">
        <v>16.654669999999999</v>
      </c>
      <c r="F207" s="182">
        <v>1078.9032799999991</v>
      </c>
      <c r="G207" s="182">
        <f>D207-F207</f>
        <v>21.096720000000914</v>
      </c>
      <c r="H207" s="219">
        <v>1034.7772599999985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2">
        <v>3472</v>
      </c>
      <c r="E208" s="182">
        <v>33.696940000000012</v>
      </c>
      <c r="F208" s="182">
        <v>3204.7960200000225</v>
      </c>
      <c r="G208" s="182">
        <f t="shared" ref="G208:G210" si="12">D208-F208</f>
        <v>267.20397999997749</v>
      </c>
      <c r="H208" s="219">
        <v>4348.1851800000177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3">
        <v>50</v>
      </c>
      <c r="E209" s="183"/>
      <c r="F209" s="183">
        <v>2.1573399999999996</v>
      </c>
      <c r="G209" s="182">
        <f t="shared" si="12"/>
        <v>47.842660000000002</v>
      </c>
      <c r="H209" s="220">
        <v>0.64959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3"/>
      <c r="E210" s="183"/>
      <c r="F210" s="183">
        <v>4.3623799999999999</v>
      </c>
      <c r="G210" s="182">
        <f t="shared" si="12"/>
        <v>-4.3623799999999999</v>
      </c>
      <c r="H210" s="220">
        <v>0.95176000000000027</v>
      </c>
      <c r="I210" s="90"/>
      <c r="J210" s="90"/>
      <c r="K210" s="91"/>
      <c r="L210" s="192"/>
      <c r="M210" s="192"/>
    </row>
    <row r="211" spans="2:13" ht="16.5" thickBot="1" x14ac:dyDescent="0.3">
      <c r="B211" s="82"/>
      <c r="C211" s="112" t="s">
        <v>52</v>
      </c>
      <c r="D211" s="184">
        <f>D197</f>
        <v>4622</v>
      </c>
      <c r="E211" s="184">
        <f>SUM(E207:E210)</f>
        <v>50.351610000000008</v>
      </c>
      <c r="F211" s="184">
        <f>SUM(F207:F210)</f>
        <v>4290.2190200000214</v>
      </c>
      <c r="G211" s="184">
        <f>D211-F211</f>
        <v>331.78097999997863</v>
      </c>
      <c r="H211" s="206">
        <f>H207+H208+H209+H210</f>
        <v>5384.5637900000156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30" t="s">
        <v>1</v>
      </c>
      <c r="C222" s="431"/>
      <c r="D222" s="431"/>
      <c r="E222" s="431"/>
      <c r="F222" s="431"/>
      <c r="G222" s="431"/>
      <c r="H222" s="431"/>
      <c r="I222" s="431"/>
      <c r="J222" s="431"/>
      <c r="K222" s="432"/>
      <c r="L222" s="189"/>
      <c r="M222" s="189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25" t="s">
        <v>2</v>
      </c>
      <c r="D224" s="426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8" t="s">
        <v>73</v>
      </c>
      <c r="D225" s="269">
        <v>3536</v>
      </c>
      <c r="E225" s="289"/>
      <c r="F225" s="238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1" t="s">
        <v>44</v>
      </c>
      <c r="D226" s="272">
        <v>2504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1" t="s">
        <v>28</v>
      </c>
      <c r="D227" s="272">
        <v>123</v>
      </c>
      <c r="E227" s="289"/>
      <c r="F227" s="238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4" t="s">
        <v>31</v>
      </c>
      <c r="D228" s="275">
        <f>SUM(D225:D227)</f>
        <v>6163</v>
      </c>
      <c r="E228" s="289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3" t="s">
        <v>120</v>
      </c>
      <c r="D229" s="282"/>
      <c r="E229" s="282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27" t="s">
        <v>8</v>
      </c>
      <c r="C230" s="428"/>
      <c r="D230" s="428"/>
      <c r="E230" s="428"/>
      <c r="F230" s="428"/>
      <c r="G230" s="428"/>
      <c r="H230" s="428"/>
      <c r="I230" s="428"/>
      <c r="J230" s="428"/>
      <c r="K230" s="429"/>
      <c r="L230" s="189"/>
      <c r="M230" s="189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8" t="s">
        <v>89</v>
      </c>
      <c r="D232" s="416" t="s">
        <v>90</v>
      </c>
      <c r="E232" s="398" t="s">
        <v>119</v>
      </c>
      <c r="F232" s="399" t="str">
        <f>E206</f>
        <v>LANDET KVANTUM UKE 48</v>
      </c>
      <c r="G232" s="400" t="str">
        <f>F206</f>
        <v>LANDET KVANTUM T.O.M UKE 48</v>
      </c>
      <c r="H232" s="400" t="s">
        <v>62</v>
      </c>
      <c r="I232" s="401" t="str">
        <f>H206</f>
        <v>LANDET KVANTUM T.O.M. UKE 48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57">
        <v>1650</v>
      </c>
      <c r="E233" s="460">
        <v>1650</v>
      </c>
      <c r="F233" s="418">
        <f>SUM(F234:F235)</f>
        <v>0</v>
      </c>
      <c r="G233" s="402">
        <f>SUM(G234:G235)</f>
        <v>1595.15535</v>
      </c>
      <c r="H233" s="454">
        <f>E233-G233</f>
        <v>54.844650000000001</v>
      </c>
      <c r="I233" s="402">
        <f>SUM(I234:I235)</f>
        <v>2080.6275000000001</v>
      </c>
      <c r="J233" s="100"/>
      <c r="K233" s="411"/>
      <c r="L233" s="100"/>
      <c r="M233" s="100"/>
      <c r="N233" s="100"/>
    </row>
    <row r="234" spans="2:14" s="97" customFormat="1" ht="14.1" customHeight="1" thickBot="1" x14ac:dyDescent="0.3">
      <c r="B234" s="161"/>
      <c r="C234" s="403" t="s">
        <v>80</v>
      </c>
      <c r="D234" s="458"/>
      <c r="E234" s="461"/>
      <c r="F234" s="419"/>
      <c r="G234" s="404">
        <v>1221.97955</v>
      </c>
      <c r="H234" s="455"/>
      <c r="I234" s="404">
        <v>1633.6824999999999</v>
      </c>
      <c r="J234" s="100"/>
      <c r="K234" s="411"/>
      <c r="L234" s="100"/>
      <c r="M234" s="100"/>
      <c r="N234" s="100"/>
    </row>
    <row r="235" spans="2:14" s="97" customFormat="1" ht="14.1" customHeight="1" thickBot="1" x14ac:dyDescent="0.3">
      <c r="B235" s="161"/>
      <c r="C235" s="403" t="s">
        <v>81</v>
      </c>
      <c r="D235" s="459"/>
      <c r="E235" s="462"/>
      <c r="F235" s="405"/>
      <c r="G235" s="405">
        <v>373.17579999999998</v>
      </c>
      <c r="H235" s="456"/>
      <c r="I235" s="413">
        <v>446.94499999999999</v>
      </c>
      <c r="J235" s="100"/>
      <c r="K235" s="411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57">
        <v>943</v>
      </c>
      <c r="E236" s="460">
        <v>1266</v>
      </c>
      <c r="F236" s="418">
        <f>SUM(F237:F238)</f>
        <v>0</v>
      </c>
      <c r="G236" s="402">
        <f>SUM(G237:G238)</f>
        <v>1334.1933099999999</v>
      </c>
      <c r="H236" s="454">
        <f>E236-G236</f>
        <v>-68.193309999999883</v>
      </c>
      <c r="I236" s="402">
        <f>SUM(I237:I238)</f>
        <v>1704.83341</v>
      </c>
      <c r="J236" s="100"/>
      <c r="K236" s="411"/>
      <c r="L236" s="100"/>
      <c r="M236" s="100"/>
      <c r="N236" s="100"/>
    </row>
    <row r="237" spans="2:14" s="97" customFormat="1" ht="14.1" customHeight="1" thickBot="1" x14ac:dyDescent="0.3">
      <c r="B237" s="161"/>
      <c r="C237" s="403" t="s">
        <v>80</v>
      </c>
      <c r="D237" s="458"/>
      <c r="E237" s="461"/>
      <c r="F237" s="419"/>
      <c r="G237" s="404">
        <v>1036.5637099999999</v>
      </c>
      <c r="H237" s="455"/>
      <c r="I237" s="404">
        <v>1421.3724</v>
      </c>
      <c r="J237" s="100"/>
      <c r="K237" s="411"/>
      <c r="L237" s="100"/>
      <c r="M237" s="100"/>
      <c r="N237" s="100"/>
    </row>
    <row r="238" spans="2:14" s="97" customFormat="1" ht="14.1" customHeight="1" thickBot="1" x14ac:dyDescent="0.3">
      <c r="B238" s="161"/>
      <c r="C238" s="403" t="s">
        <v>81</v>
      </c>
      <c r="D238" s="459"/>
      <c r="E238" s="462"/>
      <c r="F238" s="405"/>
      <c r="G238" s="405">
        <v>297.62959999999998</v>
      </c>
      <c r="H238" s="456"/>
      <c r="I238" s="413">
        <v>283.46100999999999</v>
      </c>
      <c r="J238" s="100"/>
      <c r="K238" s="411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57">
        <v>943</v>
      </c>
      <c r="E239" s="460">
        <v>1143</v>
      </c>
      <c r="F239" s="418">
        <f>SUM(F240:F241)</f>
        <v>69.375000000000028</v>
      </c>
      <c r="G239" s="402">
        <f>SUM(G240:G241)</f>
        <v>964.24707000000137</v>
      </c>
      <c r="H239" s="454">
        <f>E239-G239</f>
        <v>178.75292999999863</v>
      </c>
      <c r="I239" s="402">
        <f>SUM(I240:I241)</f>
        <v>1058.7585000000015</v>
      </c>
      <c r="J239" s="100"/>
      <c r="K239" s="411"/>
      <c r="L239" s="100"/>
      <c r="M239" s="100"/>
      <c r="N239" s="100"/>
    </row>
    <row r="240" spans="2:14" s="97" customFormat="1" ht="14.1" customHeight="1" thickBot="1" x14ac:dyDescent="0.3">
      <c r="B240" s="161"/>
      <c r="C240" s="403" t="s">
        <v>80</v>
      </c>
      <c r="D240" s="458"/>
      <c r="E240" s="461"/>
      <c r="F240" s="419">
        <v>50.654200000000017</v>
      </c>
      <c r="G240" s="404">
        <v>722.20157000000074</v>
      </c>
      <c r="H240" s="455"/>
      <c r="I240" s="404">
        <v>859.7155000000015</v>
      </c>
      <c r="J240" s="100"/>
      <c r="K240" s="411"/>
      <c r="L240" s="100"/>
      <c r="M240" s="100"/>
      <c r="N240" s="100"/>
    </row>
    <row r="241" spans="2:14" s="97" customFormat="1" ht="14.1" customHeight="1" thickBot="1" x14ac:dyDescent="0.3">
      <c r="B241" s="161"/>
      <c r="C241" s="403" t="s">
        <v>81</v>
      </c>
      <c r="D241" s="459"/>
      <c r="E241" s="462"/>
      <c r="F241" s="405">
        <v>18.720800000000004</v>
      </c>
      <c r="G241" s="405">
        <v>242.04550000000066</v>
      </c>
      <c r="H241" s="456"/>
      <c r="I241" s="413">
        <v>199.04299999999995</v>
      </c>
      <c r="J241" s="100"/>
      <c r="K241" s="411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0"/>
      <c r="E242" s="420"/>
      <c r="F242" s="220"/>
      <c r="G242" s="220"/>
      <c r="H242" s="406"/>
      <c r="I242" s="414"/>
      <c r="J242" s="100"/>
      <c r="K242" s="412"/>
      <c r="L242" s="192"/>
      <c r="M242" s="192"/>
      <c r="N242" s="192"/>
    </row>
    <row r="243" spans="2:14" ht="16.5" thickBot="1" x14ac:dyDescent="0.3">
      <c r="B243" s="82"/>
      <c r="C243" s="112" t="s">
        <v>52</v>
      </c>
      <c r="D243" s="417">
        <f>SUM(D233:D242)</f>
        <v>3536</v>
      </c>
      <c r="E243" s="421">
        <f>SUM(E233:E242)</f>
        <v>4059</v>
      </c>
      <c r="F243" s="184">
        <f>F233+F236+F239+F242</f>
        <v>69.375000000000028</v>
      </c>
      <c r="G243" s="184">
        <f>G233+G236+G239+G242</f>
        <v>3893.5957300000009</v>
      </c>
      <c r="H243" s="407">
        <f>SUM(H233:H242)</f>
        <v>165.40426999999875</v>
      </c>
      <c r="I243" s="415">
        <f>I233+I236+I239+I242</f>
        <v>4844.2194100000015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48
&amp;"-,Normal"&amp;11(iht. motatte landings- og sluttsedler fra fiskesalgslagene; alle tallstørrelser i hele tonn)&amp;R03.12.2019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UKE_48_2019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2019-11-27T09:40:38Z</cp:lastPrinted>
  <dcterms:created xsi:type="dcterms:W3CDTF">2011-07-06T12:13:20Z</dcterms:created>
  <dcterms:modified xsi:type="dcterms:W3CDTF">2019-12-03T14:08:58Z</dcterms:modified>
</cp:coreProperties>
</file>