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3\"/>
    </mc:Choice>
  </mc:AlternateContent>
  <bookViews>
    <workbookView xWindow="0" yWindow="0" windowWidth="8685" windowHeight="5370" tabRatio="413"/>
  </bookViews>
  <sheets>
    <sheet name="UKE_43_2019" sheetId="1" r:id="rId1"/>
  </sheets>
  <definedNames>
    <definedName name="Z_14D440E4_F18A_4F78_9989_38C1B133222D_.wvu.Cols" localSheetId="0" hidden="1">UKE_43_2019!#REF!</definedName>
    <definedName name="Z_14D440E4_F18A_4F78_9989_38C1B133222D_.wvu.PrintArea" localSheetId="0" hidden="1">UKE_43_2019!$B$1:$M$247</definedName>
    <definedName name="Z_14D440E4_F18A_4F78_9989_38C1B133222D_.wvu.Rows" localSheetId="0" hidden="1">UKE_43_2019!$359:$1048576,UKE_43_2019!$248:$358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8" i="1" l="1"/>
  <c r="G127" i="1"/>
  <c r="G126" i="1"/>
  <c r="G122" i="1"/>
  <c r="G32" i="1"/>
  <c r="F32" i="1"/>
  <c r="J32" i="1" l="1"/>
  <c r="G29" i="1" l="1"/>
  <c r="F29" i="1" s="1"/>
  <c r="G24" i="1" l="1"/>
  <c r="F31" i="1"/>
  <c r="G33" i="1"/>
  <c r="F33" i="1" s="1"/>
  <c r="G31" i="1" l="1"/>
  <c r="G23" i="1" s="1"/>
  <c r="I25" i="1" l="1"/>
  <c r="I30" i="1" l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<sst xmlns="http://schemas.openxmlformats.org/spreadsheetml/2006/main" count="257" uniqueCount="132">
  <si>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</si>
  <si>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</si>
  <si>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</si>
  <si>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</si>
  <si>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</si>
  <si>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</si>
  <si>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</si>
  <si>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</si>
  <si>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</si>
  <si>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</si>
  <si>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</si>
  <si>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</si>
  <si>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</si>
  <si>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</si>
  <si>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</si>
  <si>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</si>
  <si>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</si>
  <si>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</si>
  <si>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</si>
  <si>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</si>
  <si>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</si>
  <si>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</si>
  <si>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</si>
  <si>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</si>
  <si>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</si>
  <si>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</si>
  <si>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</si>
  <si>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</si>
  <si>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</si>
  <si>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</si>
  <si>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</si>
  <si>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</si>
  <si>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</si>
  <si>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</si>
  <si>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</si>
  <si>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</si>
  <si>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</si>
  <si>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</si>
  <si>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</si>
  <si>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</si>
  <si>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</si>
  <si>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</si>
  <si>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</si>
  <si>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</si>
  <si>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</si>
  <si>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</si>
  <si>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</si>
  <si>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</si>
  <si>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</si>
  <si>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</si>
  <si>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</si>
  <si>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</si>
  <si>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</si>
  <si>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</si>
  <si>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</si>
  <si>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</si>
  <si>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</si>
  <si>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</si>
  <si>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</si>
  <si>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</si>
  <si>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</si>
  <si>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</si>
  <si>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</si>
  <si>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</si>
  <si>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</si>
  <si>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</si>
  <si>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</si>
  <si>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</si>
  <si>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</si>
  <si>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</si>
  <si>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</si>
  <si>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</si>
  <si>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</si>
  <si>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</si>
  <si>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</si>
  <si>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</si>
  <si>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</si>
  <si>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</si>
  <si>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</si>
  <si>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</si>
  <si>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</si>
  <si>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</si>
  <si>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</si>
  <si>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</si>
  <si>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</si>
  <si>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</si>
  <si>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</si>
  <si>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</si>
  <si>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</si>
  <si>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</si>
  <si>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</si>
  <si>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</si>
  <si>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</si>
  <si>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</si>
  <si>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</si>
  <si>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</si>
  <si>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</si>
  <si>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</si>
  <si>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</si>
  <si>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</si>
  <si>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</si>
  <si>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</si>
  <si>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</si>
  <si>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</si>
  <si>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</si>
  <si>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</si>
  <si>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</si>
  <si>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</si>
  <si>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</si>
  <si>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</si>
  <si>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</si>
  <si>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</si>
  <si>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</si>
  <si>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</si>
  <si>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</si>
  <si>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</si>
  <si>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</si>
  <si>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</si>
  <si>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</si>
  <si>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</si>
  <si>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</si>
  <si>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</si>
  <si>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</si>
  <si>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</si>
  <si>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</si>
  <si>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</si>
  <si>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</si>
  <si>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t>LANDET KVANTUM UKE 43</t>
  </si>
  <si>
    <t>LANDET KVANTUM T.O.M UKE 43</t>
  </si>
  <si>
    <t>LANDET KVANTUM T.O.M. UKE 43 2018</t>
  </si>
  <si>
    <r>
      <t xml:space="preserve">3 </t>
    </r>
    <r>
      <rPr>
        <sz val="9"/>
        <color theme="1"/>
        <rFont val="Calibri"/>
        <family val="2"/>
      </rPr>
      <t>Registrert rekreasjonsfiske utgjør 1 984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</si>
  <si>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547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</si>
</sst>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22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87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2559.2491500000001</v>
      </c>
      <c r="G20" s="328">
        <f>G21+G22</f>
        <v>71754.892219999994</v>
      </c>
      <c r="H20" s="328"/>
      <c r="I20" s="328">
        <f>I22+I21</f>
        <v>26524.107780000002</v>
      </c>
      <c r="J20" s="329">
        <f>J22+J21</f>
        <v>78511.108340000006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2506.596</v>
      </c>
      <c r="G21" s="330">
        <v>71121.782189999998</v>
      </c>
      <c r="H21" s="330"/>
      <c r="I21" s="330">
        <f>E21-G21</f>
        <v>26347.217810000002</v>
      </c>
      <c r="J21" s="331">
        <v>77864.280129999999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52.653149999999997</v>
      </c>
      <c r="G22" s="332">
        <v>633.11003000000005</v>
      </c>
      <c r="H22" s="332"/>
      <c r="I22" s="330">
        <f>E22-G22</f>
        <v>176.88996999999995</v>
      </c>
      <c r="J22" s="331">
        <v>646.82821000000001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1324.91777</v>
      </c>
      <c r="G23" s="328">
        <f>G24+G30+G31</f>
        <v>196491.76144799998</v>
      </c>
      <c r="H23" s="328"/>
      <c r="I23" s="328">
        <f>I24+I30+I31</f>
        <v>7756.2385520000025</v>
      </c>
      <c r="J23" s="329">
        <f>J24+J30+J31</f>
        <v>221745.05573000002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608.84703999999999</v>
      </c>
      <c r="G24" s="334">
        <f>G25+G26+G27+G28</f>
        <v>160039.00963799999</v>
      </c>
      <c r="H24" s="334"/>
      <c r="I24" s="334">
        <f>I25+I26+I27+I28+I29</f>
        <v>-584.00963799999954</v>
      </c>
      <c r="J24" s="335">
        <f>J25+J26+J27+J28</f>
        <v>174906.59931000002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136.71375</v>
      </c>
      <c r="G25" s="336">
        <v>43300.461109999997</v>
      </c>
      <c r="H25" s="336">
        <v>1747</v>
      </c>
      <c r="I25" s="336">
        <f>E25-G25+H25</f>
        <v>-622.46110999999655</v>
      </c>
      <c r="J25" s="337">
        <v>51664.921950000004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280.45278000000002</v>
      </c>
      <c r="G26" s="336">
        <v>43718.997920000002</v>
      </c>
      <c r="H26" s="336">
        <v>3122</v>
      </c>
      <c r="I26" s="336">
        <f>E26-G26+H26</f>
        <v>-1182.9979200000016</v>
      </c>
      <c r="J26" s="337">
        <v>48983.250760000003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106.30646</v>
      </c>
      <c r="G27" s="336">
        <v>42926.289852000002</v>
      </c>
      <c r="H27" s="336">
        <v>3839</v>
      </c>
      <c r="I27" s="336">
        <f>E27-G27+H27</f>
        <v>1186.7101479999983</v>
      </c>
      <c r="J27" s="337">
        <v>43696.792479999996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85.374049999999997</v>
      </c>
      <c r="G28" s="336">
        <v>30093.260756</v>
      </c>
      <c r="H28" s="336">
        <v>2019</v>
      </c>
      <c r="I28" s="336">
        <f>E28-G28+H28</f>
        <v>-2352.2607559999997</v>
      </c>
      <c r="J28" s="337">
        <v>30561.634119999999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G29-10229</f>
        <v>498</v>
      </c>
      <c r="G29" s="336">
        <f>H25+H26+H27+H28</f>
        <v>10727</v>
      </c>
      <c r="H29" s="336"/>
      <c r="I29" s="336">
        <f>E29-G29</f>
        <v>2387</v>
      </c>
      <c r="J29" s="337">
        <v>10531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685.19407000000001</v>
      </c>
      <c r="G30" s="334">
        <v>17315.473529999999</v>
      </c>
      <c r="H30" s="336"/>
      <c r="I30" s="398">
        <f>E30-G30</f>
        <v>8025.5264700000007</v>
      </c>
      <c r="J30" s="335">
        <v>20525.141070000001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30.876660000000001</v>
      </c>
      <c r="G31" s="334">
        <f>G32</f>
        <v>19137.278279999999</v>
      </c>
      <c r="H31" s="336"/>
      <c r="I31" s="334">
        <f>I32+I33</f>
        <v>314.72172000000137</v>
      </c>
      <c r="J31" s="335">
        <f>J32</f>
        <v>26313.315350000001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31.87666-F36</f>
        <v>30.876660000000001</v>
      </c>
      <c r="G32" s="336">
        <f>22529.27828-G36</f>
        <v>19137.278279999999</v>
      </c>
      <c r="H32" s="336">
        <v>1123</v>
      </c>
      <c r="I32" s="336">
        <f>E32-G32+H32</f>
        <v>-402.27827999999863</v>
      </c>
      <c r="J32" s="337">
        <f>32403.31535-J36</f>
        <v>26313.315350000001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G33-1099</f>
        <v>24</v>
      </c>
      <c r="G33" s="339">
        <f>H32</f>
        <v>1123</v>
      </c>
      <c r="H33" s="339"/>
      <c r="I33" s="339">
        <f t="shared" ref="I33:I37" si="0">E33-G33</f>
        <v>717</v>
      </c>
      <c r="J33" s="340">
        <v>709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2839.615632</v>
      </c>
      <c r="H34" s="341"/>
      <c r="I34" s="370">
        <f t="shared" si="0"/>
        <v>160.38436799999999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2.1</v>
      </c>
      <c r="G35" s="341">
        <v>467.24158</v>
      </c>
      <c r="H35" s="320"/>
      <c r="I35" s="370">
        <f t="shared" si="0"/>
        <v>325.75842</v>
      </c>
      <c r="J35" s="390">
        <v>800.71187999999995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1</v>
      </c>
      <c r="G36" s="320">
        <v>3392</v>
      </c>
      <c r="H36" s="369"/>
      <c r="I36" s="423">
        <f t="shared" si="0"/>
        <v>-392</v>
      </c>
      <c r="J36" s="320">
        <v>6090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1.1196699999999999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1246.5644600000001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</v>
      </c>
      <c r="G39" s="320">
        <v>6</v>
      </c>
      <c r="H39" s="320"/>
      <c r="I39" s="370">
        <f>E39-G39</f>
        <v>-6</v>
      </c>
      <c r="J39" s="390">
        <v>346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3889.3865900000001</v>
      </c>
      <c r="G40" s="197">
        <f>G20+G23+G34+G35+G36+G37+G39</f>
        <v>281951.5108799999</v>
      </c>
      <c r="H40" s="197">
        <f>H25+H26+H27+H28+H32</f>
        <v>11850</v>
      </c>
      <c r="I40" s="302">
        <f>I20+I23+I34+I35+I36+I37+I39</f>
        <v>34368.489119999998</v>
      </c>
      <c r="J40" s="198">
        <f>J20+J23+J34+J35+J36+J37+J38+J39</f>
        <v>319680.49266000011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130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43</v>
      </c>
      <c r="F56" s="194" t="str">
        <f>G19</f>
        <v>LANDET KVANTUM T.O.M UKE 43</v>
      </c>
      <c r="G56" s="194" t="str">
        <f>I19</f>
        <v>RESTKVOTER</v>
      </c>
      <c r="H56" s="195" t="str">
        <f>J19</f>
        <v>LANDET KVANTUM T.O.M. UKE 43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135.13632000000001</v>
      </c>
      <c r="F57" s="347">
        <v>1765.36015</v>
      </c>
      <c r="G57" s="460">
        <f>D57-F57-F58</f>
        <v>1750.43083</v>
      </c>
      <c r="H57" s="380">
        <v>1594.85139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244.13444000000001</v>
      </c>
      <c r="F58" s="387">
        <v>1860.20902</v>
      </c>
      <c r="G58" s="461"/>
      <c r="H58" s="349">
        <v>1676.09277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1.6572</v>
      </c>
      <c r="F59" s="389">
        <v>82.694810000000004</v>
      </c>
      <c r="G59" s="393">
        <f>D59-F59</f>
        <v>117.30519</v>
      </c>
      <c r="H59" s="301">
        <v>74.748360000000005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7.3883999999999999</v>
      </c>
      <c r="F60" s="347">
        <f>F61+F62+F63</f>
        <v>8232.9642299999996</v>
      </c>
      <c r="G60" s="387">
        <f>D60-F60</f>
        <v>-169.96422999999959</v>
      </c>
      <c r="H60" s="350">
        <f>H61+H62+H63</f>
        <v>7700.5756600000004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0.60440000000000005</v>
      </c>
      <c r="F61" s="359">
        <v>3515.29351</v>
      </c>
      <c r="G61" s="359"/>
      <c r="H61" s="360">
        <v>3374.31295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2.9836</v>
      </c>
      <c r="F62" s="359">
        <v>3139.29522</v>
      </c>
      <c r="G62" s="359"/>
      <c r="H62" s="360">
        <v>2929.7597799999999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3.8003999999999998</v>
      </c>
      <c r="F63" s="376">
        <v>1578.3755000000001</v>
      </c>
      <c r="G63" s="376"/>
      <c r="H63" s="381">
        <v>1396.5029300000001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388.31635999999997</v>
      </c>
      <c r="F66" s="200">
        <f>F57+F58+F59+F60+F64+F65</f>
        <v>11987.19256</v>
      </c>
      <c r="G66" s="200">
        <f>D66-F66</f>
        <v>1767.8074400000005</v>
      </c>
      <c r="H66" s="208">
        <f>H57+H58+H59+H60+H64+H65</f>
        <v>11100.70996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98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43</v>
      </c>
      <c r="G84" s="194" t="str">
        <f>G19</f>
        <v>LANDET KVANTUM T.O.M UKE 43</v>
      </c>
      <c r="H84" s="194" t="str">
        <f>I19</f>
        <v>RESTKVOTER</v>
      </c>
      <c r="I84" s="195" t="str">
        <f>J19</f>
        <v>LANDET KVANTUM T.O.M. UKE 43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429.98025000000001</v>
      </c>
      <c r="G85" s="328">
        <f>G86+G87</f>
        <v>32849.662960000001</v>
      </c>
      <c r="H85" s="328">
        <f>H86+H87</f>
        <v>2332.3370399999985</v>
      </c>
      <c r="I85" s="329">
        <f>I86+I87</f>
        <v>33420.086019999995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372.78919999999999</v>
      </c>
      <c r="G86" s="330">
        <v>32418.851180000001</v>
      </c>
      <c r="H86" s="330">
        <f>E86-G86</f>
        <v>1938.1488199999985</v>
      </c>
      <c r="I86" s="331">
        <v>32852.750719999996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57.191049999999997</v>
      </c>
      <c r="G87" s="332">
        <v>430.81178</v>
      </c>
      <c r="H87" s="332">
        <f>E87-G87</f>
        <v>394.18822</v>
      </c>
      <c r="I87" s="333">
        <v>567.33529999999996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974.23814000000004</v>
      </c>
      <c r="G88" s="328">
        <f t="shared" si="2"/>
        <v>45537.598320000005</v>
      </c>
      <c r="H88" s="328">
        <f>H89+H94+H95</f>
        <v>14879.401679999997</v>
      </c>
      <c r="I88" s="329">
        <f t="shared" si="2"/>
        <v>41785.962010000003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416.47559000000001</v>
      </c>
      <c r="G89" s="334">
        <f t="shared" si="4"/>
        <v>35227.183450000004</v>
      </c>
      <c r="H89" s="334">
        <f>H90+H91+H92+H93</f>
        <v>13145.816549999998</v>
      </c>
      <c r="I89" s="335">
        <f t="shared" si="4"/>
        <v>30609.025380000003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168.99202</v>
      </c>
      <c r="G90" s="336">
        <v>5847.1683899999998</v>
      </c>
      <c r="H90" s="336">
        <f t="shared" ref="H90:H98" si="5">E90-G90</f>
        <v>7875.8316100000002</v>
      </c>
      <c r="I90" s="337">
        <v>6523.2419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151.35267999999999</v>
      </c>
      <c r="G91" s="336">
        <v>10037.59251</v>
      </c>
      <c r="H91" s="336">
        <f t="shared" si="5"/>
        <v>3314.4074899999996</v>
      </c>
      <c r="I91" s="337">
        <v>9178.5961900000002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66.479600000000005</v>
      </c>
      <c r="G92" s="336">
        <v>10879.764450000001</v>
      </c>
      <c r="H92" s="336">
        <f t="shared" si="5"/>
        <v>2838.2355499999994</v>
      </c>
      <c r="I92" s="337">
        <v>8548.6250799999998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29.651289999999999</v>
      </c>
      <c r="G93" s="336">
        <v>8462.6581000000006</v>
      </c>
      <c r="H93" s="336">
        <f t="shared" si="5"/>
        <v>-882.65810000000056</v>
      </c>
      <c r="I93" s="337">
        <v>6358.5622100000001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531.81799999999998</v>
      </c>
      <c r="G94" s="334">
        <v>8663.9070800000009</v>
      </c>
      <c r="H94" s="334">
        <f t="shared" si="5"/>
        <v>1427.0929199999991</v>
      </c>
      <c r="I94" s="335">
        <v>9534.3518199999999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25.94455</v>
      </c>
      <c r="G95" s="345">
        <v>1646.5077900000001</v>
      </c>
      <c r="H95" s="345">
        <f t="shared" si="5"/>
        <v>306.49220999999989</v>
      </c>
      <c r="I95" s="346">
        <v>1642.5848100000001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18.92306</v>
      </c>
      <c r="H96" s="341">
        <f t="shared" si="5"/>
        <v>294.07693999999998</v>
      </c>
      <c r="I96" s="342">
        <v>12.82804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0.10032000000000001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43</v>
      </c>
      <c r="H98" s="320">
        <f t="shared" si="5"/>
        <v>-43</v>
      </c>
      <c r="I98" s="323">
        <v>117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1404.31871</v>
      </c>
      <c r="G99" s="391">
        <f t="shared" si="6"/>
        <v>78749.184340000007</v>
      </c>
      <c r="H99" s="222">
        <f>H85+H88+H96+H97+H98</f>
        <v>17462.815659999993</v>
      </c>
      <c r="I99" s="198">
        <f>I85+I88+I96+I97+I98</f>
        <v>75635.876069999998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125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43</v>
      </c>
      <c r="G117" s="194" t="str">
        <f>G19</f>
        <v>LANDET KVANTUM T.O.M UKE 43</v>
      </c>
      <c r="H117" s="194" t="str">
        <f>I19</f>
        <v>RESTKVOTER</v>
      </c>
      <c r="I117" s="195" t="str">
        <f>J19</f>
        <v>LANDET KVANTUM T.O.M. UKE 43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1049.8639499999999</v>
      </c>
      <c r="G118" s="232">
        <f t="shared" si="7"/>
        <v>43937.880729999997</v>
      </c>
      <c r="H118" s="347">
        <f t="shared" si="7"/>
        <v>1570.1192700000038</v>
      </c>
      <c r="I118" s="350">
        <f t="shared" si="7"/>
        <v>54701.2114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865.68615</v>
      </c>
      <c r="G119" s="244">
        <v>37110.998699999996</v>
      </c>
      <c r="H119" s="351">
        <f>E119-G119</f>
        <v>-1376.9986999999965</v>
      </c>
      <c r="I119" s="352">
        <v>46310.299039999998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184.17779999999999</v>
      </c>
      <c r="G120" s="244">
        <v>6826.8820299999998</v>
      </c>
      <c r="H120" s="351">
        <f>E120-G120</f>
        <v>2447.1179700000002</v>
      </c>
      <c r="I120" s="352">
        <v>8390.9123600000003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31820</v>
      </c>
      <c r="F122" s="295">
        <v>1.696</v>
      </c>
      <c r="G122" s="295">
        <f>27850.62962+5796.08814</f>
        <v>33646.71776</v>
      </c>
      <c r="H122" s="298">
        <f>E122-G122</f>
        <v>-1826.7177599999995</v>
      </c>
      <c r="I122" s="300">
        <v>34641.794869999998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881.12622999999996</v>
      </c>
      <c r="G123" s="226">
        <f>G132+G129+G124</f>
        <v>49236.035349999998</v>
      </c>
      <c r="H123" s="355">
        <f>H124+H129+H132</f>
        <v>2921.9646500000008</v>
      </c>
      <c r="I123" s="356">
        <f>I124+I129+I132</f>
        <v>49856.396690000001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785.58347000000003</v>
      </c>
      <c r="G124" s="377">
        <f>G125+G126+G128+G127</f>
        <v>35917.924099999997</v>
      </c>
      <c r="H124" s="357">
        <f>H125+H126+H127+H128</f>
        <v>3138.0759000000007</v>
      </c>
      <c r="I124" s="358">
        <f>I125+I126+I127+I128</f>
        <v>40291.762340000001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172.67454000000001</v>
      </c>
      <c r="G125" s="240">
        <v>7919.9937799999998</v>
      </c>
      <c r="H125" s="359">
        <f t="shared" ref="H125:H137" si="8">E125-G125</f>
        <v>4575.0062200000002</v>
      </c>
      <c r="I125" s="360">
        <v>6386.7332200000001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182.71073000000001</v>
      </c>
      <c r="G126" s="240">
        <f>10773.81217-903.36069</f>
        <v>9870.4514799999997</v>
      </c>
      <c r="H126" s="359">
        <f t="shared" si="8"/>
        <v>1360.5485200000003</v>
      </c>
      <c r="I126" s="360">
        <v>9989.0529999999999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147.47434999999999</v>
      </c>
      <c r="G127" s="240">
        <f>12410.2144-1775.8595</f>
        <v>10634.3549</v>
      </c>
      <c r="H127" s="359">
        <f t="shared" si="8"/>
        <v>-1946.3549000000003</v>
      </c>
      <c r="I127" s="360">
        <v>11834.797269999999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282.72385000000003</v>
      </c>
      <c r="G128" s="240">
        <f>10609.99189-3116.86795</f>
        <v>7493.1239399999995</v>
      </c>
      <c r="H128" s="359">
        <f t="shared" si="8"/>
        <v>-851.12393999999949</v>
      </c>
      <c r="I128" s="360">
        <v>12081.17885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14.30865</v>
      </c>
      <c r="G129" s="233">
        <v>6579.0017900000003</v>
      </c>
      <c r="H129" s="361">
        <f t="shared" si="8"/>
        <v>-374.00179000000026</v>
      </c>
      <c r="I129" s="362">
        <v>4519.4757099999997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3.4978500000000001</v>
      </c>
      <c r="G130" s="240">
        <v>6316.4111300000004</v>
      </c>
      <c r="H130" s="359">
        <f t="shared" si="8"/>
        <v>-611.41113000000041</v>
      </c>
      <c r="I130" s="360">
        <v>4428.3099599999996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10.8108</v>
      </c>
      <c r="G131" s="240">
        <f>G129-G130</f>
        <v>262.59065999999984</v>
      </c>
      <c r="H131" s="359">
        <f t="shared" si="8"/>
        <v>237.40934000000016</v>
      </c>
      <c r="I131" s="360">
        <f>I129-I130</f>
        <v>91.165750000000116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81.234110000000001</v>
      </c>
      <c r="G132" s="257">
        <v>6739.1094599999997</v>
      </c>
      <c r="H132" s="363">
        <f t="shared" si="8"/>
        <v>157.89054000000033</v>
      </c>
      <c r="I132" s="364">
        <v>5045.1586399999997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12.890499999999999</v>
      </c>
      <c r="H133" s="378">
        <f t="shared" si="8"/>
        <v>116.1095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2.6210300000000002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>
        <v>25.43</v>
      </c>
      <c r="G135" s="226">
        <v>265.89499999999998</v>
      </c>
      <c r="H135" s="230">
        <f t="shared" si="8"/>
        <v>-15.894999999999982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39</v>
      </c>
      <c r="G136" s="225">
        <v>661</v>
      </c>
      <c r="H136" s="234">
        <f t="shared" si="8"/>
        <v>-661</v>
      </c>
      <c r="I136" s="297">
        <v>696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1999.7372099999998</v>
      </c>
      <c r="G137" s="186">
        <f>G118+G122+G123+G133+G134+G135+G136</f>
        <v>129760.41933999999</v>
      </c>
      <c r="H137" s="200">
        <f t="shared" si="8"/>
        <v>2104.5806600000069</v>
      </c>
      <c r="I137" s="198">
        <f>I118+I121+I122+I123+I133+I134+I135+I136</f>
        <v>142172.31135999999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126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33" t="s">
        <v>2</v>
      </c>
      <c r="D148" s="43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43</v>
      </c>
      <c r="F157" s="69" t="str">
        <f>G19</f>
        <v>LANDET KVANTUM T.O.M UKE 43</v>
      </c>
      <c r="G157" s="69" t="str">
        <f>I19</f>
        <v>RESTKVOTER</v>
      </c>
      <c r="H157" s="92" t="str">
        <f>J19</f>
        <v>LANDET KVANTUM T.O.M. UKE 43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410.69265000000001</v>
      </c>
      <c r="F158" s="183">
        <v>20325.184499999999</v>
      </c>
      <c r="G158" s="183">
        <f>D158-F158</f>
        <v>14245.815500000001</v>
      </c>
      <c r="H158" s="220">
        <v>17392.931189999999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29.122669999999999</v>
      </c>
      <c r="G159" s="183">
        <f>D159-F159</f>
        <v>70.877330000000001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410.69265000000001</v>
      </c>
      <c r="F161" s="185">
        <f>SUM(F158:F160)</f>
        <v>20354.30717</v>
      </c>
      <c r="G161" s="185">
        <f>D161-F161</f>
        <v>14350.69283</v>
      </c>
      <c r="H161" s="207">
        <f>SUM(H158:H160)</f>
        <v>17396.792819999999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33" t="s">
        <v>2</v>
      </c>
      <c r="D166" s="434"/>
      <c r="E166" s="433" t="s">
        <v>53</v>
      </c>
      <c r="F166" s="434"/>
      <c r="G166" s="433" t="s">
        <v>54</v>
      </c>
      <c r="H166" s="43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35" t="s">
        <v>8</v>
      </c>
      <c r="C175" s="436"/>
      <c r="D175" s="436"/>
      <c r="E175" s="436"/>
      <c r="F175" s="436"/>
      <c r="G175" s="436"/>
      <c r="H175" s="436"/>
      <c r="I175" s="436"/>
      <c r="J175" s="436"/>
      <c r="K175" s="43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43</v>
      </c>
      <c r="G177" s="69" t="str">
        <f>G19</f>
        <v>LANDET KVANTUM T.O.M UKE 43</v>
      </c>
      <c r="H177" s="69" t="str">
        <f>I19</f>
        <v>RESTKVOTER</v>
      </c>
      <c r="I177" s="92" t="str">
        <f>J19</f>
        <v>LANDET KVANTUM T.O.M. UKE 43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283.17779999999999</v>
      </c>
      <c r="G178" s="227">
        <f t="shared" ref="G178:H178" si="10">G179+G180+G181+G182</f>
        <v>39293.141079999994</v>
      </c>
      <c r="H178" s="305">
        <f t="shared" si="10"/>
        <v>534.85892000000194</v>
      </c>
      <c r="I178" s="310">
        <f>I179+I180+I181+I182</f>
        <v>29721.422920000001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/>
      <c r="G179" s="288">
        <v>29357.783189999998</v>
      </c>
      <c r="H179" s="303">
        <f t="shared" ref="H179:H184" si="11">E179-G179</f>
        <v>-3860.7831899999983</v>
      </c>
      <c r="I179" s="308">
        <v>22787.357380000001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>
        <v>190.62</v>
      </c>
      <c r="G180" s="288">
        <v>3238.5463500000001</v>
      </c>
      <c r="H180" s="303">
        <f t="shared" si="11"/>
        <v>3397.4536499999999</v>
      </c>
      <c r="I180" s="308">
        <v>1817.0884599999999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37.9878</v>
      </c>
      <c r="G181" s="288">
        <v>2960.0431899999999</v>
      </c>
      <c r="H181" s="303">
        <f t="shared" si="11"/>
        <v>-1167.0431899999999</v>
      </c>
      <c r="I181" s="308">
        <v>2169.71956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54.57</v>
      </c>
      <c r="G182" s="288">
        <v>3736.7683499999998</v>
      </c>
      <c r="H182" s="303">
        <f t="shared" si="11"/>
        <v>2165.2316500000002</v>
      </c>
      <c r="I182" s="308">
        <v>2947.2575200000001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/>
      <c r="G183" s="289">
        <v>4782.7126600000001</v>
      </c>
      <c r="H183" s="307">
        <f t="shared" si="11"/>
        <v>717.28733999999986</v>
      </c>
      <c r="I183" s="312">
        <v>1923.5939599999999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38.024509999999999</v>
      </c>
      <c r="G184" s="227">
        <f>G185+G186</f>
        <v>3224.8568999999998</v>
      </c>
      <c r="H184" s="305">
        <f t="shared" si="11"/>
        <v>4775.1431000000002</v>
      </c>
      <c r="I184" s="310">
        <f>I185+I186</f>
        <v>4386.8564000000006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>
        <v>6.5099</v>
      </c>
      <c r="G185" s="288">
        <v>398.58715000000001</v>
      </c>
      <c r="H185" s="303"/>
      <c r="I185" s="308">
        <v>1372.49532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31.514610000000001</v>
      </c>
      <c r="G186" s="229">
        <v>2826.2697499999999</v>
      </c>
      <c r="H186" s="306"/>
      <c r="I186" s="311">
        <v>3014.3610800000001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>
        <v>0.20924999999999999</v>
      </c>
      <c r="G187" s="289">
        <v>0.77705000000000002</v>
      </c>
      <c r="H187" s="307">
        <f>E187-G187</f>
        <v>9.2229500000000009</v>
      </c>
      <c r="I187" s="312">
        <v>0.60119999999999996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0.41372999999999999</v>
      </c>
      <c r="G188" s="228">
        <v>49.587359999999997</v>
      </c>
      <c r="H188" s="304">
        <f>E188-G188</f>
        <v>-49.587359999999997</v>
      </c>
      <c r="I188" s="309">
        <v>47.457569999999997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321.82529</v>
      </c>
      <c r="G189" s="186">
        <f>G178+G183+G184+G187+G188</f>
        <v>47351.075049999985</v>
      </c>
      <c r="H189" s="200">
        <f>H178+H183+H184+H187+H188</f>
        <v>5986.9249500000024</v>
      </c>
      <c r="I189" s="198">
        <f>I178+I183+I184+I187+I188</f>
        <v>36079.932049999996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33" t="s">
        <v>2</v>
      </c>
      <c r="D196" s="434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35" t="s">
        <v>8</v>
      </c>
      <c r="C204" s="436"/>
      <c r="D204" s="436"/>
      <c r="E204" s="436"/>
      <c r="F204" s="436"/>
      <c r="G204" s="436"/>
      <c r="H204" s="436"/>
      <c r="I204" s="436"/>
      <c r="J204" s="436"/>
      <c r="K204" s="437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43</v>
      </c>
      <c r="F206" s="69" t="str">
        <f>G19</f>
        <v>LANDET KVANTUM T.O.M UKE 43</v>
      </c>
      <c r="G206" s="69" t="str">
        <f>I19</f>
        <v>RESTKVOTER</v>
      </c>
      <c r="H206" s="92" t="str">
        <f>J19</f>
        <v>LANDET KVANTUM T.O.M. UKE 43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6.8151099999999998</v>
      </c>
      <c r="F207" s="183">
        <v>993.49724000000003</v>
      </c>
      <c r="G207" s="183">
        <f>D207-F207</f>
        <v>106.50275999999997</v>
      </c>
      <c r="H207" s="220">
        <v>928.49240999999995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27.08372</v>
      </c>
      <c r="F208" s="183">
        <v>3012.2577299999998</v>
      </c>
      <c r="G208" s="183">
        <f t="shared" ref="G208:G210" si="12">D208-F208</f>
        <v>459.74227000000019</v>
      </c>
      <c r="H208" s="220">
        <v>4005.0721600000002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2.15734</v>
      </c>
      <c r="G209" s="183">
        <f t="shared" si="12"/>
        <v>47.842660000000002</v>
      </c>
      <c r="H209" s="221">
        <v>0.53217999999999999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4.2803899999999997</v>
      </c>
      <c r="G210" s="183">
        <f t="shared" si="12"/>
        <v>-4.2803899999999997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33.898829999999997</v>
      </c>
      <c r="F211" s="185">
        <f>SUM(F207:F210)</f>
        <v>4012.1927000000001</v>
      </c>
      <c r="G211" s="185">
        <f>D211-F211</f>
        <v>609.80729999999994</v>
      </c>
      <c r="H211" s="207">
        <f>H207+H208+H209+H210</f>
        <v>4935.0485100000005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33" t="s">
        <v>2</v>
      </c>
      <c r="D224" s="434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35" t="s">
        <v>8</v>
      </c>
      <c r="C230" s="436"/>
      <c r="D230" s="436"/>
      <c r="E230" s="436"/>
      <c r="F230" s="436"/>
      <c r="G230" s="436"/>
      <c r="H230" s="436"/>
      <c r="I230" s="436"/>
      <c r="J230" s="436"/>
      <c r="K230" s="437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43</v>
      </c>
      <c r="G232" s="401" t="str">
        <f>F206</f>
        <v>LANDET KVANTUM T.O.M UKE 43</v>
      </c>
      <c r="H232" s="401" t="s">
        <v>62</v>
      </c>
      <c r="I232" s="402" t="str">
        <f>H206</f>
        <v>LANDET KVANTUM T.O.M. UKE 43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27">
        <v>1650</v>
      </c>
      <c r="E233" s="438">
        <v>1650</v>
      </c>
      <c r="F233" s="419">
        <f>SUM(F234:F235)</f>
        <v>0</v>
      </c>
      <c r="G233" s="403">
        <f>SUM(G234:G235)</f>
        <v>1595.15535</v>
      </c>
      <c r="H233" s="424">
        <f>E233-G233</f>
        <v>54.844650000000001</v>
      </c>
      <c r="I233" s="403">
        <f>SUM(I234:I235)</f>
        <v>2080.6275000000001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28"/>
      <c r="E234" s="439"/>
      <c r="F234" s="420"/>
      <c r="G234" s="405">
        <v>1221.97955</v>
      </c>
      <c r="H234" s="425"/>
      <c r="I234" s="405">
        <v>1633.6824999999999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29"/>
      <c r="E235" s="440"/>
      <c r="F235" s="406"/>
      <c r="G235" s="406">
        <v>373.17579999999998</v>
      </c>
      <c r="H235" s="426"/>
      <c r="I235" s="414">
        <v>446.94499999999999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27">
        <v>943</v>
      </c>
      <c r="E236" s="438">
        <v>1266</v>
      </c>
      <c r="F236" s="419">
        <f>SUM(F237:F238)</f>
        <v>0</v>
      </c>
      <c r="G236" s="403">
        <f>SUM(G237:G238)</f>
        <v>1333.29981</v>
      </c>
      <c r="H236" s="424">
        <f>E236-G236</f>
        <v>-67.299809999999979</v>
      </c>
      <c r="I236" s="403">
        <f>SUM(I237:I238)</f>
        <v>1704.83341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28"/>
      <c r="E237" s="439"/>
      <c r="F237" s="420"/>
      <c r="G237" s="405">
        <v>1036.5637099999999</v>
      </c>
      <c r="H237" s="425"/>
      <c r="I237" s="405">
        <v>1421.3724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29"/>
      <c r="E238" s="440"/>
      <c r="F238" s="406"/>
      <c r="G238" s="406">
        <v>296.73610000000002</v>
      </c>
      <c r="H238" s="426"/>
      <c r="I238" s="414">
        <v>283.46100999999999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27">
        <v>943</v>
      </c>
      <c r="E239" s="438">
        <v>1143</v>
      </c>
      <c r="F239" s="419">
        <f>SUM(F240:F241)</f>
        <v>58.398000000000003</v>
      </c>
      <c r="G239" s="403">
        <f>SUM(G240:G241)</f>
        <v>584.93616999999995</v>
      </c>
      <c r="H239" s="424">
        <f>E239-G239</f>
        <v>558.06383000000005</v>
      </c>
      <c r="I239" s="403">
        <f>SUM(I240:I241)</f>
        <v>690.11170000000004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28"/>
      <c r="E240" s="439"/>
      <c r="F240" s="420">
        <v>43.772500000000001</v>
      </c>
      <c r="G240" s="405">
        <v>460.48757000000001</v>
      </c>
      <c r="H240" s="425"/>
      <c r="I240" s="405">
        <v>571.1875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29"/>
      <c r="E241" s="440"/>
      <c r="F241" s="406">
        <v>14.625500000000001</v>
      </c>
      <c r="G241" s="406">
        <v>124.4486</v>
      </c>
      <c r="H241" s="426"/>
      <c r="I241" s="414">
        <v>118.9242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58.398000000000003</v>
      </c>
      <c r="G243" s="185">
        <f>G233+G236+G239+G242</f>
        <v>3513.3913299999999</v>
      </c>
      <c r="H243" s="408">
        <f>SUM(H233:H242)</f>
        <v>545.60867000000007</v>
      </c>
      <c r="I243" s="416">
        <f>I233+I236+I239+I242</f>
        <v>4475.5726100000002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43
&amp;"-,Normal"&amp;11(iht. motatte landings- og sluttsedler fra fiskesalgslagene; alle tallstørrelser i hele tonn)&amp;R29.10.2019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UKE_43_2019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2019-10-22T09:18:46Z</cp:lastPrinted>
  <dcterms:created xsi:type="dcterms:W3CDTF">2011-07-06T12:13:20Z</dcterms:created>
  <dcterms:modified xsi:type="dcterms:W3CDTF">2019-10-30T09:37:52Z</dcterms:modified>
</cp:coreProperties>
</file>