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21\"/>
    </mc:Choice>
  </mc:AlternateContent>
  <bookViews>
    <workbookView xWindow="0" yWindow="0" windowWidth="13140" windowHeight="9030" tabRatio="413"/>
  </bookViews>
  <sheets>
    <sheet name="UKE_21_2019" sheetId="1" r:id="rId1"/>
  </sheets>
  <definedNames>
    <definedName name="Z_14D440E4_F18A_4F78_9989_38C1B133222D_.wvu.Cols" localSheetId="0" hidden="1">UKE_21_2019!#REF!</definedName>
    <definedName name="Z_14D440E4_F18A_4F78_9989_38C1B133222D_.wvu.PrintArea" localSheetId="0" hidden="1">UKE_21_2019!$B$1:$M$246</definedName>
    <definedName name="Z_14D440E4_F18A_4F78_9989_38C1B133222D_.wvu.Rows" localSheetId="0" hidden="1">UKE_21_2019!$358:$1048576,UKE_21_2019!$247:$357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F36" i="1"/>
  <c r="J24" i="1" l="1"/>
  <c r="F24" i="1" l="1"/>
  <c r="D227" i="1" l="1"/>
  <c r="E242" i="1"/>
  <c r="G24" i="1" l="1"/>
  <c r="E177" i="1" l="1"/>
  <c r="E188" i="1" s="1"/>
  <c r="J31" i="1" l="1"/>
  <c r="J23" i="1" s="1"/>
  <c r="F31" i="1" l="1"/>
  <c r="F23" i="1" s="1"/>
  <c r="H40" i="1"/>
  <c r="E130" i="1" l="1"/>
  <c r="E24" i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207" i="1" l="1"/>
  <c r="G208" i="1"/>
  <c r="G209" i="1"/>
  <c r="G206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5" i="1"/>
  <c r="I22" i="1"/>
  <c r="I20" i="1" l="1"/>
  <c r="H124" i="1"/>
  <c r="H118" i="1"/>
  <c r="H97" i="1" l="1"/>
  <c r="I183" i="1" l="1"/>
  <c r="G33" i="1" l="1"/>
  <c r="F33" i="1" s="1"/>
  <c r="I33" i="1" l="1"/>
  <c r="F131" i="1"/>
  <c r="F124" i="1" l="1"/>
  <c r="F123" i="1" s="1"/>
  <c r="G29" i="1" l="1"/>
  <c r="F29" i="1" s="1"/>
  <c r="I29" i="1" l="1"/>
  <c r="F177" i="1"/>
  <c r="G177" i="1"/>
  <c r="I131" i="1" l="1"/>
  <c r="I118" i="1"/>
  <c r="I124" i="1"/>
  <c r="I123" i="1" s="1"/>
  <c r="G31" i="1"/>
  <c r="G23" i="1" s="1"/>
  <c r="I137" i="1" l="1"/>
  <c r="I177" i="1"/>
  <c r="I31" i="1" l="1"/>
  <c r="I24" i="1"/>
  <c r="H89" i="1"/>
  <c r="H88" i="1" s="1"/>
  <c r="I23" i="1" l="1"/>
  <c r="F183" i="1" l="1"/>
  <c r="F188" i="1" s="1"/>
  <c r="G183" i="1"/>
  <c r="H183" i="1" s="1"/>
  <c r="I188" i="1"/>
  <c r="G131" i="1"/>
  <c r="H131" i="1" s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<sst xmlns="http://schemas.openxmlformats.org/spreadsheetml/2006/main" count="256" uniqueCount="129">
  <si>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</si>
  <si>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</si>
  <si>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</si>
  <si>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</si>
  <si>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</si>
  <si>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</si>
  <si>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</si>
  <si>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</si>
  <si>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</si>
  <si>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</si>
  <si>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</si>
  <si>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</si>
  <si>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</si>
  <si>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</si>
  <si>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</si>
  <si>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</si>
  <si>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</si>
  <si>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</si>
  <si>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</si>
  <si>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</si>
  <si>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</si>
  <si>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</si>
  <si>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</si>
  <si>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</si>
  <si>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</si>
  <si>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</si>
  <si>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</si>
  <si>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</si>
  <si>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</si>
  <si>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</si>
  <si>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</si>
  <si>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</si>
  <si>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</si>
  <si>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</si>
  <si>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</si>
  <si>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</si>
  <si>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</si>
  <si>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</si>
  <si>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</si>
  <si>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</si>
  <si>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</si>
  <si>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</si>
  <si>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</si>
  <si>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</si>
  <si>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</si>
  <si>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</si>
  <si>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</si>
  <si>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</si>
  <si>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</si>
  <si>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</si>
  <si>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</si>
  <si>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</si>
  <si>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</si>
  <si>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</si>
  <si>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</si>
  <si>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</si>
  <si>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</si>
  <si>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</si>
  <si>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</si>
  <si>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</si>
  <si>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</si>
  <si>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</si>
  <si>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</si>
  <si>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</si>
  <si>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</si>
  <si>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</si>
  <si>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</si>
  <si>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</si>
  <si>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</si>
  <si>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</si>
  <si>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</si>
  <si>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</si>
  <si>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</si>
  <si>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</si>
  <si>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</si>
  <si>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</si>
  <si>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</si>
  <si>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</si>
  <si>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</si>
  <si>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</si>
  <si>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</si>
  <si>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</si>
  <si>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</si>
  <si>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</si>
  <si>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</si>
  <si>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</si>
  <si>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</si>
  <si>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</si>
  <si>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</si>
  <si>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</si>
  <si>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</si>
  <si>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</si>
  <si>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</si>
  <si>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</si>
  <si>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</si>
  <si>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</si>
  <si>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</si>
  <si>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</si>
  <si>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</si>
  <si>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</si>
  <si>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</si>
  <si>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</si>
  <si>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</si>
  <si>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</si>
  <si>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</si>
  <si>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</si>
  <si>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</si>
  <si>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</si>
  <si>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</si>
  <si>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</si>
  <si>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</si>
  <si>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</si>
  <si>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</si>
  <si>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</si>
  <si>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</si>
  <si>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</si>
  <si>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</si>
  <si>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</si>
  <si>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</si>
  <si>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</si>
  <si>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</si>
  <si>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</si>
  <si>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</si>
  <si>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2 </t>
    </r>
    <r>
      <rPr>
        <sz val="9"/>
        <color theme="1"/>
        <rFont val="Calibri"/>
        <family val="2"/>
      </rPr>
      <t>Registrert rekreasjonsfiske utgjør 45 tonn, men det legges til grunn at hele avsetningen tas</t>
    </r>
  </si>
  <si>
    <t>LANDET KVANTUM UKE 21</t>
  </si>
  <si>
    <t>LANDET KVANTUM T.O.M UKE 21</t>
  </si>
  <si>
    <t>LANDET KVANTUM T.O.M. UKE 21 2018</t>
  </si>
  <si>
    <r>
      <t xml:space="preserve">3 </t>
    </r>
    <r>
      <rPr>
        <sz val="9"/>
        <color theme="1"/>
        <rFont val="Calibri"/>
        <family val="2"/>
      </rPr>
      <t>Registrert rekreasjonsfiske utgjør 1751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</si>
  <si>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207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</si>
</sst>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223" zoomScaleNormal="115" workbookViewId="0">
      <selection activeCell="G233" sqref="G233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88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124</v>
      </c>
      <c r="G19" s="326" t="s">
        <v>125</v>
      </c>
      <c r="H19" s="326" t="s">
        <v>69</v>
      </c>
      <c r="I19" s="326" t="s">
        <v>62</v>
      </c>
      <c r="J19" s="327" t="s">
        <v>126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922.20751999999993</v>
      </c>
      <c r="G20" s="328">
        <f>G21+G22</f>
        <v>39283.405579999999</v>
      </c>
      <c r="H20" s="328"/>
      <c r="I20" s="328">
        <f>I22+I21</f>
        <v>58995.594420000001</v>
      </c>
      <c r="J20" s="329">
        <f>J22+J21</f>
        <v>42961.966210000006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921.84001999999998</v>
      </c>
      <c r="G21" s="330">
        <v>39037.941899999998</v>
      </c>
      <c r="H21" s="330"/>
      <c r="I21" s="330">
        <f>E21-G21</f>
        <v>58431.058100000002</v>
      </c>
      <c r="J21" s="331">
        <v>42727.597500000003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0.36749999999999999</v>
      </c>
      <c r="G22" s="332">
        <v>245.46368000000001</v>
      </c>
      <c r="H22" s="332"/>
      <c r="I22" s="330">
        <f>E22-G22</f>
        <v>564.53631999999993</v>
      </c>
      <c r="J22" s="331">
        <v>234.36870999999999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2611.2109700000001</v>
      </c>
      <c r="G23" s="328">
        <f>G24+G30+G31</f>
        <v>176609.638798</v>
      </c>
      <c r="H23" s="328"/>
      <c r="I23" s="328">
        <f>I24+I30+I31</f>
        <v>27638.361202</v>
      </c>
      <c r="J23" s="329">
        <f>J24+J30+J31</f>
        <v>198024.72043000002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1899.1545999999998</v>
      </c>
      <c r="G24" s="334">
        <f>G25+G26+G27+G28</f>
        <v>145084.24056800001</v>
      </c>
      <c r="H24" s="334"/>
      <c r="I24" s="334">
        <f>I25+I26+I27+I28+I29</f>
        <v>14370.759431999999</v>
      </c>
      <c r="J24" s="335">
        <f>J25+J26+J27+J28</f>
        <v>158617.05725000001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291.77670000000001</v>
      </c>
      <c r="G25" s="336">
        <v>41179.8099</v>
      </c>
      <c r="H25" s="336">
        <v>504</v>
      </c>
      <c r="I25" s="336">
        <f>E25-G25+H25</f>
        <v>255.1900999999998</v>
      </c>
      <c r="J25" s="337">
        <v>49786.645799999998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495.12925999999999</v>
      </c>
      <c r="G26" s="336">
        <v>39528.31811</v>
      </c>
      <c r="H26" s="336">
        <v>777</v>
      </c>
      <c r="I26" s="336">
        <f>E26-G26+H26</f>
        <v>662.68188999999984</v>
      </c>
      <c r="J26" s="337">
        <v>45723.803010000003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609.09955000000002</v>
      </c>
      <c r="G27" s="336">
        <v>36973.952036000002</v>
      </c>
      <c r="H27" s="336">
        <v>1255</v>
      </c>
      <c r="I27" s="336">
        <f>E27-G27+H27</f>
        <v>4555.0479639999976</v>
      </c>
      <c r="J27" s="337">
        <v>37942.428480000002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503.14909</v>
      </c>
      <c r="G28" s="336">
        <v>27402.160521999998</v>
      </c>
      <c r="H28" s="336">
        <v>1071</v>
      </c>
      <c r="I28" s="336">
        <f>E28-G28+H28</f>
        <v>-609.16052199999831</v>
      </c>
      <c r="J28" s="337">
        <v>25164.179960000001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G29-3217</f>
        <v>390</v>
      </c>
      <c r="G29" s="336">
        <f>SUM(H25:H28)</f>
        <v>3607</v>
      </c>
      <c r="H29" s="336"/>
      <c r="I29" s="336">
        <f>E29-G29</f>
        <v>9507</v>
      </c>
      <c r="J29" s="337">
        <v>2294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543.74549999999999</v>
      </c>
      <c r="G30" s="334">
        <v>13654.43132</v>
      </c>
      <c r="H30" s="336"/>
      <c r="I30" s="398">
        <f>E30-G30</f>
        <v>11686.56868</v>
      </c>
      <c r="J30" s="335">
        <v>13890.66264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168.31087000000002</v>
      </c>
      <c r="G31" s="334">
        <f>G32</f>
        <v>17870.966909999999</v>
      </c>
      <c r="H31" s="336"/>
      <c r="I31" s="334">
        <f>I32+I33</f>
        <v>1581.0330900000008</v>
      </c>
      <c r="J31" s="335">
        <f>J32</f>
        <v>25517.000540000001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264.31087-F36</f>
        <v>168.31087000000002</v>
      </c>
      <c r="G32" s="336">
        <f>20960.96691-G36</f>
        <v>17870.966909999999</v>
      </c>
      <c r="H32" s="336">
        <v>455</v>
      </c>
      <c r="I32" s="336">
        <f>E32-G32+H32</f>
        <v>196.03309000000081</v>
      </c>
      <c r="J32" s="337">
        <f>31431.00054-J36</f>
        <v>25517.000540000001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G33-419</f>
        <v>36</v>
      </c>
      <c r="G33" s="339">
        <f>H32</f>
        <v>455</v>
      </c>
      <c r="H33" s="339"/>
      <c r="I33" s="339">
        <f t="shared" ref="I33:I37" si="0">E33-G33</f>
        <v>1385</v>
      </c>
      <c r="J33" s="340">
        <v>184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49.554400000000001</v>
      </c>
      <c r="G34" s="341">
        <v>2753.3457920000001</v>
      </c>
      <c r="H34" s="341"/>
      <c r="I34" s="370">
        <f t="shared" si="0"/>
        <v>246.65420799999993</v>
      </c>
      <c r="J34" s="371">
        <v>3918.1687499999998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4.4999999999999998E-2</v>
      </c>
      <c r="G35" s="341">
        <v>447.80763999999999</v>
      </c>
      <c r="H35" s="320"/>
      <c r="I35" s="370">
        <f t="shared" si="0"/>
        <v>345.19236000000001</v>
      </c>
      <c r="J35" s="390">
        <v>491.83661999999998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G36-2994</f>
        <v>96</v>
      </c>
      <c r="G36" s="320">
        <v>3090</v>
      </c>
      <c r="H36" s="369"/>
      <c r="I36" s="423">
        <f t="shared" si="0"/>
        <v>-90</v>
      </c>
      <c r="J36" s="320">
        <v>5914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11.334809999999999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870.55636000000004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>
        <v>1</v>
      </c>
      <c r="G39" s="320">
        <v>91</v>
      </c>
      <c r="H39" s="320"/>
      <c r="I39" s="370">
        <f>E39-G39</f>
        <v>-91</v>
      </c>
      <c r="J39" s="390">
        <v>312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3691.3526999999999</v>
      </c>
      <c r="G40" s="197">
        <f>G20+G23+G34+G35+G36+G37+G39</f>
        <v>229275.19781000001</v>
      </c>
      <c r="H40" s="197">
        <f>H25+H26+H27+H28+H32</f>
        <v>4062</v>
      </c>
      <c r="I40" s="302">
        <f>I20+I23+I34+I35+I36+I37+I39</f>
        <v>87044.802190000002</v>
      </c>
      <c r="J40" s="198">
        <f>J20+J23+J34+J35+J36+J37+J38+J39</f>
        <v>259493.24837000002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127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21</v>
      </c>
      <c r="F56" s="194" t="str">
        <f>G19</f>
        <v>LANDET KVANTUM T.O.M UKE 21</v>
      </c>
      <c r="G56" s="194" t="str">
        <f>I19</f>
        <v>RESTKVOTER</v>
      </c>
      <c r="H56" s="195" t="str">
        <f>J19</f>
        <v>LANDET KVANTUM T.O.M. UKE 21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32.949359999999999</v>
      </c>
      <c r="F57" s="347">
        <v>373.48347000000001</v>
      </c>
      <c r="G57" s="439">
        <f>D57-F57-F58</f>
        <v>4101.0643700000001</v>
      </c>
      <c r="H57" s="380">
        <v>327.81866000000002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>
        <v>70.023669999999996</v>
      </c>
      <c r="F58" s="387">
        <v>901.45216000000005</v>
      </c>
      <c r="G58" s="440"/>
      <c r="H58" s="349">
        <v>731.94128000000001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4.4607200000000002</v>
      </c>
      <c r="F59" s="389">
        <v>63.346699999999998</v>
      </c>
      <c r="G59" s="393">
        <f>D59-F59</f>
        <v>136.6533</v>
      </c>
      <c r="H59" s="301">
        <v>46.648490000000002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1520.6064000000001</v>
      </c>
      <c r="F60" s="347">
        <f>F61+F62+F63</f>
        <v>1580.09977</v>
      </c>
      <c r="G60" s="387">
        <f>D60-F60</f>
        <v>6482.9002300000002</v>
      </c>
      <c r="H60" s="350">
        <f>H61+H62+H63</f>
        <v>80.591939999999994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448.34530000000001</v>
      </c>
      <c r="F61" s="359">
        <v>457.77645000000001</v>
      </c>
      <c r="G61" s="359"/>
      <c r="H61" s="360">
        <v>21.856000000000002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548.58240000000001</v>
      </c>
      <c r="F62" s="359">
        <v>583.00099999999998</v>
      </c>
      <c r="G62" s="359"/>
      <c r="H62" s="360">
        <v>42.617400000000004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523.67870000000005</v>
      </c>
      <c r="F63" s="376">
        <v>539.32231999999999</v>
      </c>
      <c r="G63" s="376"/>
      <c r="H63" s="381">
        <v>16.118539999999999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35.756869999999999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>
        <v>17.838999999999999</v>
      </c>
      <c r="F65" s="388">
        <v>17.838999999999999</v>
      </c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1645.87915</v>
      </c>
      <c r="F66" s="200">
        <f>F57+F58+F59+F60+F64+F65</f>
        <v>2936.2854499999999</v>
      </c>
      <c r="G66" s="200">
        <f>D66-F66</f>
        <v>10818.714550000001</v>
      </c>
      <c r="H66" s="208">
        <f>H57+H58+H59+H60+H64+H65</f>
        <v>1222.7572399999999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99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21</v>
      </c>
      <c r="G84" s="194" t="str">
        <f>G19</f>
        <v>LANDET KVANTUM T.O.M UKE 21</v>
      </c>
      <c r="H84" s="194" t="str">
        <f>I19</f>
        <v>RESTKVOTER</v>
      </c>
      <c r="I84" s="195" t="str">
        <f>J19</f>
        <v>LANDET KVANTUM T.O.M. UKE 21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132.03955999999999</v>
      </c>
      <c r="G85" s="328">
        <f>G86+G87</f>
        <v>25354.180219999998</v>
      </c>
      <c r="H85" s="328">
        <f>H86+H87</f>
        <v>9827.8197799999998</v>
      </c>
      <c r="I85" s="329">
        <f>I86+I87</f>
        <v>27182.838910000002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131.89956000000001</v>
      </c>
      <c r="G86" s="330">
        <v>25046.99467</v>
      </c>
      <c r="H86" s="330">
        <f>E86-G86</f>
        <v>9310.00533</v>
      </c>
      <c r="I86" s="331">
        <v>26814.80341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0.14000000000000001</v>
      </c>
      <c r="G87" s="332">
        <v>307.18554999999998</v>
      </c>
      <c r="H87" s="332">
        <f>E87-G87</f>
        <v>517.81445000000008</v>
      </c>
      <c r="I87" s="333">
        <v>368.03550000000001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2164.58077</v>
      </c>
      <c r="G88" s="328">
        <f t="shared" si="2"/>
        <v>28870.700829999998</v>
      </c>
      <c r="H88" s="328">
        <f>H89+H94+H95</f>
        <v>31546.299170000002</v>
      </c>
      <c r="I88" s="329">
        <f t="shared" si="2"/>
        <v>25199.350000000002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1795.1560199999999</v>
      </c>
      <c r="G89" s="334">
        <f t="shared" si="4"/>
        <v>21326.858809999998</v>
      </c>
      <c r="H89" s="334">
        <f>H90+H91+H92+H93</f>
        <v>27046.141190000002</v>
      </c>
      <c r="I89" s="335">
        <f t="shared" si="4"/>
        <v>17527.28224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44.058439999999997</v>
      </c>
      <c r="G90" s="336">
        <v>2920.85599</v>
      </c>
      <c r="H90" s="336">
        <f t="shared" ref="H90:H98" si="5">E90-G90</f>
        <v>10802.14401</v>
      </c>
      <c r="I90" s="337">
        <v>3962.4556400000001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381.85933</v>
      </c>
      <c r="G91" s="336">
        <v>6450.8136400000003</v>
      </c>
      <c r="H91" s="336">
        <f t="shared" si="5"/>
        <v>6901.1863599999997</v>
      </c>
      <c r="I91" s="337">
        <v>6032.6261000000004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669.33555000000001</v>
      </c>
      <c r="G92" s="336">
        <v>7471.7226799999999</v>
      </c>
      <c r="H92" s="336">
        <f t="shared" si="5"/>
        <v>6246.2773200000001</v>
      </c>
      <c r="I92" s="337">
        <v>5692.7486799999997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699.90269999999998</v>
      </c>
      <c r="G93" s="336">
        <v>4483.4665000000005</v>
      </c>
      <c r="H93" s="336">
        <f t="shared" si="5"/>
        <v>3096.5334999999995</v>
      </c>
      <c r="I93" s="337">
        <v>1839.45182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356.99400000000003</v>
      </c>
      <c r="G94" s="334">
        <v>6762.9621699999998</v>
      </c>
      <c r="H94" s="334">
        <f t="shared" si="5"/>
        <v>3328.0378300000002</v>
      </c>
      <c r="I94" s="335">
        <v>6530.2647999999999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12.43075</v>
      </c>
      <c r="G95" s="345">
        <v>780.87985000000003</v>
      </c>
      <c r="H95" s="345">
        <f t="shared" si="5"/>
        <v>1172.12015</v>
      </c>
      <c r="I95" s="346">
        <v>1141.80296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>
        <v>6.1559999999999997E-2</v>
      </c>
      <c r="G96" s="341">
        <v>17.864100000000001</v>
      </c>
      <c r="H96" s="341">
        <f t="shared" si="5"/>
        <v>295.13589999999999</v>
      </c>
      <c r="I96" s="342">
        <v>12.713240000000001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0.24424999999999999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30</v>
      </c>
      <c r="H98" s="320">
        <f t="shared" si="5"/>
        <v>-30</v>
      </c>
      <c r="I98" s="323">
        <v>112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2296.9261400000005</v>
      </c>
      <c r="G99" s="391">
        <f t="shared" si="6"/>
        <v>54572.745149999995</v>
      </c>
      <c r="H99" s="222">
        <f>H85+H88+H96+H97+H98</f>
        <v>41639.254850000005</v>
      </c>
      <c r="I99" s="198">
        <f>I85+I88+I96+I97+I98</f>
        <v>52806.902150000002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123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21</v>
      </c>
      <c r="G117" s="194" t="str">
        <f>G19</f>
        <v>LANDET KVANTUM T.O.M UKE 21</v>
      </c>
      <c r="H117" s="194" t="str">
        <f>I19</f>
        <v>RESTKVOTER</v>
      </c>
      <c r="I117" s="195" t="str">
        <f>J19</f>
        <v>LANDET KVANTUM T.O.M. UKE 21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83.773949999999999</v>
      </c>
      <c r="G118" s="232">
        <f t="shared" si="7"/>
        <v>27845.058380000002</v>
      </c>
      <c r="H118" s="347">
        <f t="shared" si="7"/>
        <v>17662.941619999998</v>
      </c>
      <c r="I118" s="350">
        <f t="shared" si="7"/>
        <v>29901.782799999997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83.773949999999999</v>
      </c>
      <c r="G119" s="244">
        <v>22605.239160000001</v>
      </c>
      <c r="H119" s="351">
        <f>E119-G119</f>
        <v>13128.760839999999</v>
      </c>
      <c r="I119" s="352">
        <v>23383.894939999998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/>
      <c r="G120" s="244">
        <v>5239.8192200000003</v>
      </c>
      <c r="H120" s="351">
        <f>E120-G120</f>
        <v>4034.1807799999997</v>
      </c>
      <c r="I120" s="352">
        <v>6517.8878599999998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1806.1475</v>
      </c>
      <c r="G122" s="295">
        <v>7739.4503999999997</v>
      </c>
      <c r="H122" s="298">
        <f>E122-G122</f>
        <v>24080.549599999998</v>
      </c>
      <c r="I122" s="300">
        <v>3277.3310900000001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681.00266999999997</v>
      </c>
      <c r="G123" s="226">
        <f>G132+G129+G124</f>
        <v>35163.753660000002</v>
      </c>
      <c r="H123" s="355">
        <f>H124+H129+H132</f>
        <v>16994.246340000002</v>
      </c>
      <c r="I123" s="356">
        <f>I124+I129+I132</f>
        <v>35338.602979999996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358.26355999999998</v>
      </c>
      <c r="G124" s="377">
        <f>G125+G126+G128+G127</f>
        <v>25879.426579999999</v>
      </c>
      <c r="H124" s="357">
        <f>H125+H126+H127+H128</f>
        <v>13176.573420000001</v>
      </c>
      <c r="I124" s="358">
        <f>I125+I126+I127+I128</f>
        <v>28182.05906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59.40616</v>
      </c>
      <c r="G125" s="240">
        <v>4109.0089500000004</v>
      </c>
      <c r="H125" s="359">
        <f t="shared" ref="H125:H137" si="8">E125-G125</f>
        <v>8385.9910500000005</v>
      </c>
      <c r="I125" s="360">
        <v>4182.8047900000001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77.662229999999994</v>
      </c>
      <c r="G126" s="240">
        <v>6975.51829</v>
      </c>
      <c r="H126" s="359">
        <f t="shared" si="8"/>
        <v>4255.48171</v>
      </c>
      <c r="I126" s="360">
        <v>7125.9214499999998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90.684820000000002</v>
      </c>
      <c r="G127" s="240">
        <v>7530.2210500000001</v>
      </c>
      <c r="H127" s="359">
        <f t="shared" si="8"/>
        <v>1157.7789499999999</v>
      </c>
      <c r="I127" s="360">
        <v>8280.3489900000004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130.51034999999999</v>
      </c>
      <c r="G128" s="240">
        <v>7264.6782899999998</v>
      </c>
      <c r="H128" s="359">
        <f t="shared" si="8"/>
        <v>-622.67828999999983</v>
      </c>
      <c r="I128" s="360">
        <v>8592.9838299999992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5.5106999999999999</v>
      </c>
      <c r="G129" s="233">
        <v>6201.3133099999995</v>
      </c>
      <c r="H129" s="361">
        <f t="shared" si="8"/>
        <v>3.6866900000004534</v>
      </c>
      <c r="I129" s="362">
        <v>4306.0553099999997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2.2369500000000002</v>
      </c>
      <c r="G130" s="240">
        <v>6162.8289999999997</v>
      </c>
      <c r="H130" s="359">
        <f t="shared" si="8"/>
        <v>-457.82899999999972</v>
      </c>
      <c r="I130" s="360">
        <v>4291.7214700000004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3.2737499999999997</v>
      </c>
      <c r="G131" s="240">
        <f>G129-G130</f>
        <v>38.484309999999823</v>
      </c>
      <c r="H131" s="359">
        <f t="shared" si="8"/>
        <v>461.51569000000018</v>
      </c>
      <c r="I131" s="360">
        <f>I129-I130</f>
        <v>14.333839999999327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317.22841</v>
      </c>
      <c r="G132" s="257">
        <v>3083.01377</v>
      </c>
      <c r="H132" s="363">
        <f t="shared" si="8"/>
        <v>3813.98623</v>
      </c>
      <c r="I132" s="364">
        <v>2850.4886099999999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>
        <v>6.3450000000000006E-2</v>
      </c>
      <c r="G133" s="226">
        <v>12.032349999999999</v>
      </c>
      <c r="H133" s="378">
        <f t="shared" si="8"/>
        <v>116.96765000000001</v>
      </c>
      <c r="I133" s="379">
        <v>12.1866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20.69669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>
        <v>112.46299999999999</v>
      </c>
      <c r="G135" s="226">
        <v>202.68</v>
      </c>
      <c r="H135" s="230">
        <f t="shared" si="8"/>
        <v>47.319999999999993</v>
      </c>
      <c r="I135" s="231">
        <v>48.231999999999999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430</v>
      </c>
      <c r="H136" s="234">
        <f t="shared" si="8"/>
        <v>-430</v>
      </c>
      <c r="I136" s="297">
        <v>161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2704.1472600000006</v>
      </c>
      <c r="G137" s="186">
        <f>G118+G122+G123+G133+G134+G135+G136</f>
        <v>73392.974789999993</v>
      </c>
      <c r="H137" s="200">
        <f t="shared" si="8"/>
        <v>58472.025210000007</v>
      </c>
      <c r="I137" s="198">
        <f>I118+I121+I122+I123+I133+I134+I135+I136</f>
        <v>70739.135470000008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24" t="s">
        <v>2</v>
      </c>
      <c r="D147" s="425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21</v>
      </c>
      <c r="F156" s="69" t="str">
        <f>G19</f>
        <v>LANDET KVANTUM T.O.M UKE 21</v>
      </c>
      <c r="G156" s="69" t="str">
        <f>I19</f>
        <v>RESTKVOTER</v>
      </c>
      <c r="H156" s="92" t="str">
        <f>J19</f>
        <v>LANDET KVANTUM T.O.M. UKE 21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614.3954</v>
      </c>
      <c r="F157" s="183">
        <v>3548.09917</v>
      </c>
      <c r="G157" s="183">
        <f>D157-F157</f>
        <v>31022.900829999999</v>
      </c>
      <c r="H157" s="220">
        <v>4265.4484700000003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>
        <v>2.2555999999999998</v>
      </c>
      <c r="F158" s="183">
        <v>19.184370000000001</v>
      </c>
      <c r="G158" s="183">
        <f>D158-F158</f>
        <v>80.815629999999999</v>
      </c>
      <c r="H158" s="220">
        <v>3.0141800000000001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616.65099999999995</v>
      </c>
      <c r="F160" s="185">
        <f>SUM(F157:F159)</f>
        <v>3567.2835399999999</v>
      </c>
      <c r="G160" s="185">
        <f>D160-F160</f>
        <v>31137.71646</v>
      </c>
      <c r="H160" s="207">
        <f>SUM(H157:H159)</f>
        <v>4268.4826500000008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29" t="s">
        <v>1</v>
      </c>
      <c r="C163" s="430"/>
      <c r="D163" s="430"/>
      <c r="E163" s="430"/>
      <c r="F163" s="430"/>
      <c r="G163" s="430"/>
      <c r="H163" s="430"/>
      <c r="I163" s="430"/>
      <c r="J163" s="430"/>
      <c r="K163" s="431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48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21</v>
      </c>
      <c r="G176" s="69" t="str">
        <f>G19</f>
        <v>LANDET KVANTUM T.O.M UKE 21</v>
      </c>
      <c r="H176" s="69" t="str">
        <f>I19</f>
        <v>RESTKVOTER</v>
      </c>
      <c r="I176" s="92" t="str">
        <f>J19</f>
        <v>LANDET KVANTUM T.O.M. UKE 21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131.61779999999999</v>
      </c>
      <c r="G177" s="227">
        <f t="shared" ref="G177:H177" si="10">G178+G179+G180+G181</f>
        <v>11849.316910000001</v>
      </c>
      <c r="H177" s="305">
        <f t="shared" si="10"/>
        <v>27978.683089999999</v>
      </c>
      <c r="I177" s="310">
        <f>I178+I179+I180+I181</f>
        <v>17800.627840000001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/>
      <c r="G178" s="288">
        <v>8928.4560199999996</v>
      </c>
      <c r="H178" s="303">
        <f t="shared" ref="H178:H183" si="11">E178-G178</f>
        <v>16568.543980000002</v>
      </c>
      <c r="I178" s="308">
        <v>15762.39467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1246.56113</v>
      </c>
      <c r="H179" s="303">
        <f t="shared" si="11"/>
        <v>5389.43887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85.415400000000005</v>
      </c>
      <c r="G180" s="288">
        <v>1444.7705599999999</v>
      </c>
      <c r="H180" s="303">
        <f t="shared" si="11"/>
        <v>348.22944000000007</v>
      </c>
      <c r="I180" s="308">
        <v>849.03390999999999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46.202399999999997</v>
      </c>
      <c r="G181" s="288">
        <v>229.5292</v>
      </c>
      <c r="H181" s="303">
        <f t="shared" si="11"/>
        <v>5672.4708000000001</v>
      </c>
      <c r="I181" s="308">
        <v>240.0204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1143.7783400000001</v>
      </c>
      <c r="G182" s="289">
        <v>3163.1632599999998</v>
      </c>
      <c r="H182" s="307">
        <f t="shared" si="11"/>
        <v>2336.8367400000002</v>
      </c>
      <c r="I182" s="312">
        <v>1378.4032999999999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31.141730000000003</v>
      </c>
      <c r="G183" s="227">
        <f>G184+G185</f>
        <v>1251.07393</v>
      </c>
      <c r="H183" s="305">
        <f t="shared" si="11"/>
        <v>6748.9260699999995</v>
      </c>
      <c r="I183" s="310">
        <f>I184+I185</f>
        <v>1854.3165199999999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>
        <v>6.7946200000000001</v>
      </c>
      <c r="G184" s="288">
        <v>173.58569</v>
      </c>
      <c r="H184" s="303"/>
      <c r="I184" s="308">
        <v>872.57398999999998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24.347110000000001</v>
      </c>
      <c r="G185" s="229">
        <v>1077.4882399999999</v>
      </c>
      <c r="H185" s="306"/>
      <c r="I185" s="311">
        <v>981.74252999999999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>
        <v>3.1050000000000001E-2</v>
      </c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0.31134000000000001</v>
      </c>
      <c r="G187" s="228">
        <v>22.963740000000001</v>
      </c>
      <c r="H187" s="304">
        <f>E187-G187</f>
        <v>-22.963740000000001</v>
      </c>
      <c r="I187" s="309">
        <v>22.543949999999999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1306.8802600000001</v>
      </c>
      <c r="G188" s="186">
        <f>G177+G182+G183+G186+G187</f>
        <v>16286.88624</v>
      </c>
      <c r="H188" s="200">
        <f>H177+H182+H183+H186+H187</f>
        <v>37051.11376</v>
      </c>
      <c r="I188" s="198">
        <f>I177+I182+I183+I186+I187</f>
        <v>21056.35241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29" t="s">
        <v>1</v>
      </c>
      <c r="C193" s="430"/>
      <c r="D193" s="430"/>
      <c r="E193" s="430"/>
      <c r="F193" s="430"/>
      <c r="G193" s="430"/>
      <c r="H193" s="430"/>
      <c r="I193" s="430"/>
      <c r="J193" s="430"/>
      <c r="K193" s="431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24" t="s">
        <v>2</v>
      </c>
      <c r="D195" s="425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21</v>
      </c>
      <c r="F205" s="69" t="str">
        <f>G19</f>
        <v>LANDET KVANTUM T.O.M UKE 21</v>
      </c>
      <c r="G205" s="69" t="str">
        <f>I19</f>
        <v>RESTKVOTER</v>
      </c>
      <c r="H205" s="92" t="str">
        <f>J19</f>
        <v>LANDET KVANTUM T.O.M. UKE 21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19.347280000000001</v>
      </c>
      <c r="F206" s="183">
        <v>318.30953</v>
      </c>
      <c r="G206" s="183">
        <f>D206-F206</f>
        <v>781.69047</v>
      </c>
      <c r="H206" s="220">
        <v>433.24462999999997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65.171899999999994</v>
      </c>
      <c r="F207" s="183">
        <v>1113.4185600000001</v>
      </c>
      <c r="G207" s="183">
        <f t="shared" ref="G207:G209" si="12">D207-F207</f>
        <v>2358.5814399999999</v>
      </c>
      <c r="H207" s="220">
        <v>1914.70859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>
        <v>4.0120000000000003E-2</v>
      </c>
      <c r="F208" s="184">
        <v>2.1101399999999999</v>
      </c>
      <c r="G208" s="183">
        <f t="shared" si="12"/>
        <v>47.889859999999999</v>
      </c>
      <c r="H208" s="221">
        <v>0.50739999999999996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0.65349999999999997</v>
      </c>
      <c r="F209" s="184">
        <v>1.07813</v>
      </c>
      <c r="G209" s="183">
        <f t="shared" si="12"/>
        <v>-1.07813</v>
      </c>
      <c r="H209" s="221">
        <v>0.14193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85.212799999999987</v>
      </c>
      <c r="F210" s="185">
        <f>SUM(F206:F209)</f>
        <v>1434.9163600000002</v>
      </c>
      <c r="G210" s="185">
        <f>D210-F210</f>
        <v>3187.0836399999998</v>
      </c>
      <c r="H210" s="207">
        <f>H206+H207+H208+H209</f>
        <v>2348.6025499999996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29" t="s">
        <v>1</v>
      </c>
      <c r="C221" s="430"/>
      <c r="D221" s="430"/>
      <c r="E221" s="430"/>
      <c r="F221" s="430"/>
      <c r="G221" s="430"/>
      <c r="H221" s="430"/>
      <c r="I221" s="430"/>
      <c r="J221" s="430"/>
      <c r="K221" s="431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24" t="s">
        <v>2</v>
      </c>
      <c r="D223" s="425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26" t="s">
        <v>8</v>
      </c>
      <c r="C229" s="427"/>
      <c r="D229" s="427"/>
      <c r="E229" s="427"/>
      <c r="F229" s="427"/>
      <c r="G229" s="427"/>
      <c r="H229" s="427"/>
      <c r="I229" s="427"/>
      <c r="J229" s="427"/>
      <c r="K229" s="428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21</v>
      </c>
      <c r="G231" s="401" t="str">
        <f>F205</f>
        <v>LANDET KVANTUM T.O.M UKE 21</v>
      </c>
      <c r="H231" s="401" t="s">
        <v>62</v>
      </c>
      <c r="I231" s="402" t="str">
        <f>H205</f>
        <v>LANDET KVANTUM T.O.M. UKE 21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56">
        <v>1650</v>
      </c>
      <c r="E232" s="459">
        <v>1650</v>
      </c>
      <c r="F232" s="419">
        <f>SUM(F233:F234)</f>
        <v>0</v>
      </c>
      <c r="G232" s="403">
        <f>SUM(G233:G234)</f>
        <v>1595.15535</v>
      </c>
      <c r="H232" s="453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57"/>
      <c r="E233" s="460"/>
      <c r="F233" s="420"/>
      <c r="G233" s="405">
        <v>1221.97955</v>
      </c>
      <c r="H233" s="454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58"/>
      <c r="E234" s="461"/>
      <c r="F234" s="406"/>
      <c r="G234" s="406">
        <v>373.17579999999998</v>
      </c>
      <c r="H234" s="455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56">
        <v>943</v>
      </c>
      <c r="E235" s="459">
        <v>1266</v>
      </c>
      <c r="F235" s="419">
        <f>SUM(F236:F237)</f>
        <v>55.6922</v>
      </c>
      <c r="G235" s="403">
        <f>SUM(G236:G237)</f>
        <v>192.4365</v>
      </c>
      <c r="H235" s="453">
        <f>E235-G235</f>
        <v>1073.5635</v>
      </c>
      <c r="I235" s="403">
        <f>SUM(I236:I237)</f>
        <v>361.51329999999996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57"/>
      <c r="E236" s="460"/>
      <c r="F236" s="420">
        <v>39.027000000000001</v>
      </c>
      <c r="G236" s="405">
        <v>128.578</v>
      </c>
      <c r="H236" s="454"/>
      <c r="I236" s="405">
        <v>294.05029999999999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58"/>
      <c r="E237" s="461"/>
      <c r="F237" s="406">
        <v>16.665199999999999</v>
      </c>
      <c r="G237" s="406">
        <v>63.858499999999999</v>
      </c>
      <c r="H237" s="455"/>
      <c r="I237" s="414">
        <v>67.462999999999994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56">
        <v>943</v>
      </c>
      <c r="E238" s="459">
        <v>1143</v>
      </c>
      <c r="F238" s="419">
        <f>SUM(F239:F240)</f>
        <v>0</v>
      </c>
      <c r="G238" s="403">
        <f>SUM(G239:G240)</f>
        <v>0</v>
      </c>
      <c r="H238" s="453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57"/>
      <c r="E239" s="460"/>
      <c r="F239" s="420"/>
      <c r="G239" s="405"/>
      <c r="H239" s="454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58"/>
      <c r="E240" s="461"/>
      <c r="F240" s="406"/>
      <c r="G240" s="406"/>
      <c r="H240" s="455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55.6922</v>
      </c>
      <c r="G242" s="185">
        <f>G232+G235+G238+G241</f>
        <v>1787.59185</v>
      </c>
      <c r="H242" s="408">
        <f>SUM(H232:H241)</f>
        <v>2271.4081500000002</v>
      </c>
      <c r="I242" s="416">
        <f>I232+I235+I238+I241</f>
        <v>2447.1403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21
&amp;"-,Normal"&amp;11(iht. motatte landings- og sluttsedler fra fiskesalgslagene; alle tallstørrelser i hele tonn)&amp;R29.05.2019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UKE_21_2019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2019-05-29T08:53:08Z</dcterms:modified>
</cp:coreProperties>
</file>