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15330" windowHeight="7215" tabRatio="413"/>
  </bookViews>
  <sheets>
    <sheet name="UKE_33_2019" sheetId="1" r:id="rId1"/>
  </sheets>
  <definedNames>
    <definedName name="Z_14D440E4_F18A_4F78_9989_38C1B133222D_.wvu.Cols" localSheetId="0" hidden="1">UKE_33_2019!#REF!</definedName>
    <definedName name="Z_14D440E4_F18A_4F78_9989_38C1B133222D_.wvu.PrintArea" localSheetId="0" hidden="1">UKE_33_2019!$B$1:$M$246</definedName>
    <definedName name="Z_14D440E4_F18A_4F78_9989_38C1B133222D_.wvu.Rows" localSheetId="0" hidden="1">UKE_33_2019!$358:$1048576,UKE_33_2019!$247:$357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F36" i="1"/>
  <c r="J32" i="1" l="1"/>
  <c r="G24" i="1" l="1"/>
  <c r="G29" i="1"/>
  <c r="F29" i="1" s="1"/>
  <c r="I30" i="1"/>
  <c r="I25" i="1"/>
  <c r="E24" i="1"/>
  <c r="G183" i="1"/>
  <c r="F183" i="1"/>
  <c r="J24" i="1"/>
  <c r="I29" i="1" l="1"/>
  <c r="G206" i="1"/>
  <c r="G207" i="1"/>
  <c r="G208" i="1"/>
  <c r="G209" i="1"/>
  <c r="F131" i="1" l="1"/>
  <c r="G131" i="1"/>
  <c r="G33" i="1" l="1"/>
  <c r="F33" i="1" s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<sst xmlns="http://schemas.openxmlformats.org/spreadsheetml/2006/main" count="256" uniqueCount="129">
  <si>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</si>
  <si>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</si>
  <si>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</si>
  <si>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</si>
  <si>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</si>
  <si>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</si>
  <si>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</si>
  <si>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</si>
  <si>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</si>
  <si>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</si>
  <si>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</si>
  <si>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</si>
  <si>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</si>
  <si>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</si>
  <si>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</si>
  <si>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</si>
  <si>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</si>
  <si>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</si>
  <si>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</si>
  <si>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</si>
  <si>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</si>
  <si>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</si>
  <si>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</si>
  <si>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</si>
  <si>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</si>
  <si>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</si>
  <si>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</si>
  <si>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</si>
  <si>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</si>
  <si>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</si>
  <si>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</si>
  <si>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</si>
  <si>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</si>
  <si>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</si>
  <si>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</si>
  <si>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</si>
  <si>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</si>
  <si>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</si>
  <si>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</si>
  <si>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</si>
  <si>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</si>
  <si>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</si>
  <si>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</si>
  <si>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</si>
  <si>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</si>
  <si>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</si>
  <si>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</si>
  <si>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</si>
  <si>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</si>
  <si>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</si>
  <si>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</si>
  <si>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</si>
  <si>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</si>
  <si>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</si>
  <si>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</si>
  <si>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</si>
  <si>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</si>
  <si>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</si>
  <si>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</si>
  <si>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</si>
  <si>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</si>
  <si>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</si>
  <si>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</si>
  <si>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</si>
  <si>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</si>
  <si>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</si>
  <si>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</si>
  <si>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</si>
  <si>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</si>
  <si>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</si>
  <si>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</si>
  <si>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</si>
  <si>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</si>
  <si>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</si>
  <si>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</si>
  <si>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</si>
  <si>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</si>
  <si>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</si>
  <si>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</si>
  <si>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</si>
  <si>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</si>
  <si>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</si>
  <si>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</si>
  <si>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</si>
  <si>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</si>
  <si>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</si>
  <si>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</si>
  <si>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</si>
  <si>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</si>
  <si>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</si>
  <si>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</si>
  <si>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</si>
  <si>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</si>
  <si>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</si>
  <si>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</si>
  <si>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</si>
  <si>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</si>
  <si>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</si>
  <si>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</si>
  <si>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</si>
  <si>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</si>
  <si>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</si>
  <si>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</si>
  <si>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</si>
  <si>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</si>
  <si>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</si>
  <si>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</si>
  <si>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</si>
  <si>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</si>
  <si>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</si>
  <si>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</si>
  <si>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</si>
  <si>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</si>
  <si>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</si>
  <si>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</si>
  <si>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</si>
  <si>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</si>
  <si>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</si>
  <si>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</si>
  <si>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</si>
  <si>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</si>
  <si>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</si>
  <si>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</si>
  <si>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2 </t>
    </r>
    <r>
      <rPr>
        <sz val="9"/>
        <color theme="1"/>
        <rFont val="Calibri"/>
        <family val="2"/>
      </rPr>
      <t>Registrert rekreasjonsfiske utgjør 55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</si>
  <si>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1 916 tonn, men det legges til grunn at hele avsetningen tas</t>
    </r>
  </si>
  <si>
    <t>LANDET KVANTUM UKE 33</t>
  </si>
  <si>
    <t>LANDET KVANTUM T.O.M UKE 33</t>
  </si>
  <si>
    <t>LANDET KVANTUM T.O.M. UKE 33 2018</t>
  </si>
  <si>
    <r>
      <t>3</t>
    </r>
    <r>
      <rPr>
        <sz val="9"/>
        <color theme="1"/>
        <rFont val="Calibri"/>
        <family val="2"/>
      </rPr>
      <t xml:space="preserve"> Registrert rekreasjonsfiske utgjør 436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</si>
</sst>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F117" sqref="F117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125</v>
      </c>
      <c r="G19" s="326" t="s">
        <v>126</v>
      </c>
      <c r="H19" s="326" t="s">
        <v>69</v>
      </c>
      <c r="I19" s="326" t="s">
        <v>62</v>
      </c>
      <c r="J19" s="327" t="s">
        <v>127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898.46400000000006</v>
      </c>
      <c r="G20" s="328">
        <f>G21+G22</f>
        <v>56996.303789999998</v>
      </c>
      <c r="H20" s="328"/>
      <c r="I20" s="328">
        <f>I22+I21</f>
        <v>41282.696210000002</v>
      </c>
      <c r="J20" s="329">
        <f>J22+J21</f>
        <v>62469.267749999999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898.23900000000003</v>
      </c>
      <c r="G21" s="330">
        <v>56483.043610000001</v>
      </c>
      <c r="H21" s="330"/>
      <c r="I21" s="330">
        <f>E21-G21</f>
        <v>40985.956389999999</v>
      </c>
      <c r="J21" s="331">
        <v>62019.820039999999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0.22500000000000001</v>
      </c>
      <c r="G22" s="332">
        <v>513.26017999999999</v>
      </c>
      <c r="H22" s="332"/>
      <c r="I22" s="330">
        <f>E22-G22</f>
        <v>296.73982000000001</v>
      </c>
      <c r="J22" s="331">
        <v>449.44770999999997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596.16858999999999</v>
      </c>
      <c r="G23" s="328">
        <f>G24+G30+G31</f>
        <v>187290.01539800002</v>
      </c>
      <c r="H23" s="328"/>
      <c r="I23" s="328">
        <f>I24+I30+I31</f>
        <v>16957.984601999997</v>
      </c>
      <c r="J23" s="329">
        <f>J24+J30+J31</f>
        <v>211700.30770999999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534.24267999999995</v>
      </c>
      <c r="G24" s="334">
        <f>G25+G26+G27+G28</f>
        <v>153246.28492800001</v>
      </c>
      <c r="H24" s="334"/>
      <c r="I24" s="334">
        <f>I25+I26+I27+I28+I29</f>
        <v>6208.7150719999954</v>
      </c>
      <c r="J24" s="335">
        <f>J25+J26+J27+J28</f>
        <v>168221.4952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91.115089999999995</v>
      </c>
      <c r="G25" s="336">
        <v>42290.904280000002</v>
      </c>
      <c r="H25" s="336">
        <v>934</v>
      </c>
      <c r="I25" s="336">
        <f>E25-G25+H25</f>
        <v>-425.90428000000247</v>
      </c>
      <c r="J25" s="337">
        <v>50842.475579999998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142.65698</v>
      </c>
      <c r="G26" s="336">
        <v>41456.133439999998</v>
      </c>
      <c r="H26" s="336">
        <v>1600</v>
      </c>
      <c r="I26" s="336">
        <f>E26-G26+H26</f>
        <v>-442.13343999999779</v>
      </c>
      <c r="J26" s="337">
        <v>47294.088949999998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162.95389</v>
      </c>
      <c r="G27" s="336">
        <v>40202.516922000003</v>
      </c>
      <c r="H27" s="336">
        <v>2239</v>
      </c>
      <c r="I27" s="336">
        <f>E27-G27+H27</f>
        <v>2310.4830779999975</v>
      </c>
      <c r="J27" s="337">
        <v>40949.471210000003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137.51671999999999</v>
      </c>
      <c r="G28" s="336">
        <v>29296.730286000002</v>
      </c>
      <c r="H28" s="336">
        <v>1406</v>
      </c>
      <c r="I28" s="336">
        <f>E28-G28+H28</f>
        <v>-2168.7302860000018</v>
      </c>
      <c r="J28" s="337">
        <v>29135.459459999998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G29-5990</f>
        <v>189</v>
      </c>
      <c r="G29" s="336">
        <f>H25+H26+H27+H28</f>
        <v>6179</v>
      </c>
      <c r="H29" s="336"/>
      <c r="I29" s="336">
        <f>E29-G29</f>
        <v>6935</v>
      </c>
      <c r="J29" s="337">
        <v>6555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9.1934299999999993</v>
      </c>
      <c r="G30" s="334">
        <v>15522.9761</v>
      </c>
      <c r="H30" s="336"/>
      <c r="I30" s="398">
        <f>E30-G30</f>
        <v>9818.0239000000001</v>
      </c>
      <c r="J30" s="335">
        <v>17424.327799999999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52.732480000000002</v>
      </c>
      <c r="G31" s="334">
        <f>G32</f>
        <v>18520.754369999999</v>
      </c>
      <c r="H31" s="336"/>
      <c r="I31" s="334">
        <f>I32+I33</f>
        <v>931.24563000000126</v>
      </c>
      <c r="J31" s="335">
        <f>J32</f>
        <v>26054.484710000001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53.73248-F36</f>
        <v>52.732480000000002</v>
      </c>
      <c r="G32" s="336">
        <f>21882.75437-G36</f>
        <v>18520.754369999999</v>
      </c>
      <c r="H32" s="336">
        <v>708</v>
      </c>
      <c r="I32" s="336">
        <f>E32-G32+H32</f>
        <v>-200.75436999999874</v>
      </c>
      <c r="J32" s="337">
        <f>32149.48471-J36</f>
        <v>26054.484710000001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G33-672</f>
        <v>36</v>
      </c>
      <c r="G33" s="339">
        <f>H32</f>
        <v>708</v>
      </c>
      <c r="H33" s="339"/>
      <c r="I33" s="339">
        <f t="shared" ref="I33:I37" si="0">E33-G33</f>
        <v>1132</v>
      </c>
      <c r="J33" s="340">
        <v>495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2815.7476320000001</v>
      </c>
      <c r="H34" s="341"/>
      <c r="I34" s="370">
        <f t="shared" si="0"/>
        <v>184.25236799999993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458.32035999999999</v>
      </c>
      <c r="H35" s="320"/>
      <c r="I35" s="370">
        <f t="shared" si="0"/>
        <v>334.67964000000001</v>
      </c>
      <c r="J35" s="390">
        <v>546.77416000000005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G36-3361</f>
        <v>1</v>
      </c>
      <c r="G36" s="320">
        <v>3362</v>
      </c>
      <c r="H36" s="369"/>
      <c r="I36" s="423">
        <f t="shared" si="0"/>
        <v>-362</v>
      </c>
      <c r="J36" s="320">
        <v>6095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6.7211600000000002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1106.52647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-16</v>
      </c>
      <c r="H39" s="320"/>
      <c r="I39" s="370">
        <f>E39-G39</f>
        <v>16</v>
      </c>
      <c r="J39" s="390">
        <v>316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1502.3537500000002</v>
      </c>
      <c r="G40" s="197">
        <f>G20+G23+G34+G35+G36+G37+G39</f>
        <v>257906.38718000005</v>
      </c>
      <c r="H40" s="197">
        <f>H25+H26+H27+H28+H32</f>
        <v>6887</v>
      </c>
      <c r="I40" s="302">
        <f>I20+I23+I34+I35+I36+I37+I39</f>
        <v>58413.612820000002</v>
      </c>
      <c r="J40" s="198">
        <f>J20+J23+J34+J35+J36+J37+J38+J39</f>
        <v>293174.92833999993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124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33</v>
      </c>
      <c r="F56" s="194" t="str">
        <f>G19</f>
        <v>LANDET KVANTUM T.O.M UKE 33</v>
      </c>
      <c r="G56" s="194" t="str">
        <f>I19</f>
        <v>RESTKVOTER</v>
      </c>
      <c r="H56" s="195" t="str">
        <f>J19</f>
        <v>LANDET KVANTUM T.O.M. UKE 33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17.39621</v>
      </c>
      <c r="F57" s="347">
        <v>1093.5353700000001</v>
      </c>
      <c r="G57" s="439">
        <f>D57-F57-F58</f>
        <v>2817.7918900000004</v>
      </c>
      <c r="H57" s="380">
        <v>1190.5578800000001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1464.67274</v>
      </c>
      <c r="G58" s="440"/>
      <c r="H58" s="349">
        <v>1376.40634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78.780910000000006</v>
      </c>
      <c r="G59" s="393">
        <f>D59-F59</f>
        <v>121.21908999999999</v>
      </c>
      <c r="H59" s="301">
        <v>68.924059999999997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1371.34465</v>
      </c>
      <c r="F60" s="347">
        <f>F61+F62+F63</f>
        <v>8105.6115499999996</v>
      </c>
      <c r="G60" s="387">
        <f>D60-F60</f>
        <v>-42.611549999999625</v>
      </c>
      <c r="H60" s="350">
        <f>H61+H62+H63</f>
        <v>7242.1184000000003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774.08789999999999</v>
      </c>
      <c r="F61" s="359">
        <v>3469.8513899999998</v>
      </c>
      <c r="G61" s="359"/>
      <c r="H61" s="360">
        <v>3144.09294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485.53199999999998</v>
      </c>
      <c r="F62" s="359">
        <v>3084.3476000000001</v>
      </c>
      <c r="G62" s="359"/>
      <c r="H62" s="360">
        <v>2770.5798300000001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111.72475</v>
      </c>
      <c r="F63" s="376">
        <v>1551.41256</v>
      </c>
      <c r="G63" s="376"/>
      <c r="H63" s="381">
        <v>1327.4456299999999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44.457970000000003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1388.7408600000001</v>
      </c>
      <c r="F66" s="200">
        <f>F57+F58+F59+F60+F64+F65</f>
        <v>10788.564919999999</v>
      </c>
      <c r="G66" s="200">
        <f>D66-F66</f>
        <v>2966.4350800000011</v>
      </c>
      <c r="H66" s="208">
        <f>H57+H58+H59+H60+H64+H65</f>
        <v>9922.4682499999999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33</v>
      </c>
      <c r="G84" s="194" t="str">
        <f>G19</f>
        <v>LANDET KVANTUM T.O.M UKE 33</v>
      </c>
      <c r="H84" s="194" t="str">
        <f>I19</f>
        <v>RESTKVOTER</v>
      </c>
      <c r="I84" s="195" t="str">
        <f>J19</f>
        <v>LANDET KVANTUM T.O.M. UKE 33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49.992599999999996</v>
      </c>
      <c r="G85" s="328">
        <f>G86+G87</f>
        <v>29902.579690000002</v>
      </c>
      <c r="H85" s="328">
        <f>H86+H87</f>
        <v>5279.4203099999986</v>
      </c>
      <c r="I85" s="329">
        <f>I86+I87</f>
        <v>30754.596600000001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49.964599999999997</v>
      </c>
      <c r="G86" s="330">
        <v>29534.598160000001</v>
      </c>
      <c r="H86" s="330">
        <f>E86-G86</f>
        <v>4822.4018399999986</v>
      </c>
      <c r="I86" s="331">
        <v>30343.6679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2.8000000000000001E-2</v>
      </c>
      <c r="G87" s="332">
        <v>367.98153000000002</v>
      </c>
      <c r="H87" s="332">
        <f>E87-G87</f>
        <v>457.01846999999998</v>
      </c>
      <c r="I87" s="333">
        <v>410.92869999999999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650.08375000000012</v>
      </c>
      <c r="G88" s="328">
        <f t="shared" si="2"/>
        <v>38820.620869999999</v>
      </c>
      <c r="H88" s="328">
        <f>H89+H94+H95</f>
        <v>21596.379130000001</v>
      </c>
      <c r="I88" s="329">
        <f t="shared" si="2"/>
        <v>35113.952259999998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606.10038000000009</v>
      </c>
      <c r="G89" s="334">
        <f t="shared" si="4"/>
        <v>30423.585299999999</v>
      </c>
      <c r="H89" s="334">
        <f>H90+H91+H92+H93</f>
        <v>17949.414700000001</v>
      </c>
      <c r="I89" s="335">
        <f t="shared" si="4"/>
        <v>25985.199209999999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92.862369999999999</v>
      </c>
      <c r="G90" s="336">
        <v>4317.5528100000001</v>
      </c>
      <c r="H90" s="336">
        <f t="shared" ref="H90:H98" si="5">E90-G90</f>
        <v>9405.447189999999</v>
      </c>
      <c r="I90" s="337">
        <v>5447.6075600000004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171.78321</v>
      </c>
      <c r="G91" s="336">
        <v>8749.6578200000004</v>
      </c>
      <c r="H91" s="336">
        <f t="shared" si="5"/>
        <v>4602.3421799999996</v>
      </c>
      <c r="I91" s="337">
        <v>8090.5406499999999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67.558940000000007</v>
      </c>
      <c r="G92" s="336">
        <v>9796.3845999999994</v>
      </c>
      <c r="H92" s="336">
        <f t="shared" si="5"/>
        <v>3921.6154000000006</v>
      </c>
      <c r="I92" s="337">
        <v>7547.2529699999996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273.89586000000003</v>
      </c>
      <c r="G93" s="336">
        <v>7559.9900699999998</v>
      </c>
      <c r="H93" s="336">
        <f t="shared" si="5"/>
        <v>20.009930000000168</v>
      </c>
      <c r="I93" s="337">
        <v>4899.7980299999999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13.148960000000001</v>
      </c>
      <c r="G94" s="334">
        <v>7373.05818</v>
      </c>
      <c r="H94" s="334">
        <f t="shared" si="5"/>
        <v>2717.94182</v>
      </c>
      <c r="I94" s="335">
        <v>7732.8985599999996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30.834409999999998</v>
      </c>
      <c r="G95" s="345">
        <v>1023.97739</v>
      </c>
      <c r="H95" s="345">
        <f t="shared" si="5"/>
        <v>929.02260999999999</v>
      </c>
      <c r="I95" s="346">
        <v>1395.8544899999999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0.27007999999999999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40</v>
      </c>
      <c r="H98" s="320">
        <f t="shared" si="5"/>
        <v>-40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700.34643000000017</v>
      </c>
      <c r="G99" s="391">
        <f t="shared" si="6"/>
        <v>69081.080619999993</v>
      </c>
      <c r="H99" s="222">
        <f>H85+H88+H96+H97+H98</f>
        <v>27130.919379999999</v>
      </c>
      <c r="I99" s="198">
        <f>I85+I88+I96+I97+I98</f>
        <v>66293.284899999999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123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33</v>
      </c>
      <c r="G117" s="194" t="str">
        <f>G19</f>
        <v>LANDET KVANTUM T.O.M UKE 33</v>
      </c>
      <c r="H117" s="194" t="str">
        <f>I19</f>
        <v>RESTKVOTER</v>
      </c>
      <c r="I117" s="195" t="str">
        <f>J19</f>
        <v>LANDET KVANTUM T.O.M. UKE 33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82.202100000000002</v>
      </c>
      <c r="G118" s="232">
        <f t="shared" si="7"/>
        <v>36093.461479999998</v>
      </c>
      <c r="H118" s="347">
        <f t="shared" si="7"/>
        <v>9414.5385200000001</v>
      </c>
      <c r="I118" s="350">
        <f t="shared" si="7"/>
        <v>44201.498529999997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63.274500000000003</v>
      </c>
      <c r="G119" s="244">
        <v>30511.30315</v>
      </c>
      <c r="H119" s="351">
        <f>E119-G119</f>
        <v>5222.6968500000003</v>
      </c>
      <c r="I119" s="352">
        <v>36787.314619999997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18.927600000000002</v>
      </c>
      <c r="G120" s="244">
        <v>5582.1583300000002</v>
      </c>
      <c r="H120" s="351">
        <f>E120-G120</f>
        <v>3691.8416699999998</v>
      </c>
      <c r="I120" s="352">
        <v>7414.1839099999997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2141.2420000000002</v>
      </c>
      <c r="G122" s="295">
        <v>24458.529620000001</v>
      </c>
      <c r="H122" s="298">
        <f>E122-G122</f>
        <v>7361.4703799999988</v>
      </c>
      <c r="I122" s="300">
        <v>25217.337869999999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1040.5774000000001</v>
      </c>
      <c r="G123" s="226">
        <f>G132+G129+G124</f>
        <v>42363.299980000003</v>
      </c>
      <c r="H123" s="355">
        <f>H124+H129+H132</f>
        <v>9794.7000199999984</v>
      </c>
      <c r="I123" s="356">
        <f>I124+I129+I132</f>
        <v>40555.197920000006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851.05925000000002</v>
      </c>
      <c r="G124" s="377">
        <f>G125+G126+G128+G127</f>
        <v>31610.679300000003</v>
      </c>
      <c r="H124" s="357">
        <f>H125+H126+H127+H128</f>
        <v>7445.3206999999984</v>
      </c>
      <c r="I124" s="358">
        <f>I125+I126+I127+I128</f>
        <v>32406.065570000002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201.60258999999999</v>
      </c>
      <c r="G125" s="240">
        <v>5043.9066800000001</v>
      </c>
      <c r="H125" s="359">
        <f t="shared" ref="H125:H137" si="8">E125-G125</f>
        <v>7451.0933199999999</v>
      </c>
      <c r="I125" s="360">
        <v>4964.2922900000003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163.67323999999999</v>
      </c>
      <c r="G126" s="240">
        <v>7965.4573300000002</v>
      </c>
      <c r="H126" s="359">
        <f t="shared" si="8"/>
        <v>3265.5426699999998</v>
      </c>
      <c r="I126" s="360">
        <v>7918.4397600000002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287.10752000000002</v>
      </c>
      <c r="G127" s="240">
        <v>10045.5697</v>
      </c>
      <c r="H127" s="359">
        <f t="shared" si="8"/>
        <v>-1357.5697</v>
      </c>
      <c r="I127" s="360">
        <v>9560.0488399999995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198.67590000000001</v>
      </c>
      <c r="G128" s="240">
        <v>8555.7455900000004</v>
      </c>
      <c r="H128" s="359">
        <f t="shared" si="8"/>
        <v>-1913.7455900000004</v>
      </c>
      <c r="I128" s="360">
        <v>9963.2846800000007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31.496449999999999</v>
      </c>
      <c r="G129" s="233">
        <v>6353.4734900000003</v>
      </c>
      <c r="H129" s="361">
        <f t="shared" si="8"/>
        <v>-148.47349000000031</v>
      </c>
      <c r="I129" s="362">
        <v>4379.0169800000003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18.045449999999999</v>
      </c>
      <c r="G130" s="240">
        <v>6229.9355299999997</v>
      </c>
      <c r="H130" s="359">
        <f t="shared" si="8"/>
        <v>-524.93552999999974</v>
      </c>
      <c r="I130" s="360">
        <v>4345.8141599999999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13.451000000000001</v>
      </c>
      <c r="G131" s="240">
        <f>G129-G130</f>
        <v>123.53796000000057</v>
      </c>
      <c r="H131" s="359">
        <f t="shared" si="8"/>
        <v>376.46203999999943</v>
      </c>
      <c r="I131" s="360">
        <f>I129-I130</f>
        <v>33.202820000000429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158.02170000000001</v>
      </c>
      <c r="G132" s="257">
        <v>4399.1471899999997</v>
      </c>
      <c r="H132" s="363">
        <f t="shared" si="8"/>
        <v>2497.8528100000003</v>
      </c>
      <c r="I132" s="364">
        <v>3770.11537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14.950369999999999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234</v>
      </c>
      <c r="H136" s="234">
        <f t="shared" si="8"/>
        <v>-234</v>
      </c>
      <c r="I136" s="297">
        <v>171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3278.9718700000003</v>
      </c>
      <c r="G137" s="186">
        <f>G118+G122+G123+G133+G134+G135+G136</f>
        <v>105401.92207999999</v>
      </c>
      <c r="H137" s="200">
        <f t="shared" si="8"/>
        <v>26463.077920000011</v>
      </c>
      <c r="I137" s="198">
        <f>I118+I121+I122+I123+I133+I134+I135+I136</f>
        <v>112301.87877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33</v>
      </c>
      <c r="F156" s="69" t="str">
        <f>G19</f>
        <v>LANDET KVANTUM T.O.M UKE 33</v>
      </c>
      <c r="G156" s="69" t="str">
        <f>I19</f>
        <v>RESTKVOTER</v>
      </c>
      <c r="H156" s="92" t="str">
        <f>J19</f>
        <v>LANDET KVANTUM T.O.M. UKE 33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70.509100000000004</v>
      </c>
      <c r="F157" s="183">
        <v>17640.12141</v>
      </c>
      <c r="G157" s="183">
        <f>D157-F157</f>
        <v>16930.87859</v>
      </c>
      <c r="H157" s="220">
        <v>15497.13602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>
        <v>1.9800000000000002E-2</v>
      </c>
      <c r="F158" s="183">
        <v>29.104669999999999</v>
      </c>
      <c r="G158" s="183">
        <f>D158-F158</f>
        <v>70.895330000000001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70.528900000000007</v>
      </c>
      <c r="F160" s="185">
        <f>SUM(F157:F159)</f>
        <v>17669.22608</v>
      </c>
      <c r="G160" s="185">
        <f>D160-F160</f>
        <v>17035.77392</v>
      </c>
      <c r="H160" s="207">
        <f>SUM(H157:H159)</f>
        <v>15500.997650000001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33</v>
      </c>
      <c r="G176" s="69" t="str">
        <f>G19</f>
        <v>LANDET KVANTUM T.O.M UKE 33</v>
      </c>
      <c r="H176" s="69" t="str">
        <f>I19</f>
        <v>RESTKVOTER</v>
      </c>
      <c r="I176" s="92" t="str">
        <f>J19</f>
        <v>LANDET KVANTUM T.O.M. UKE 33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955.69850999999994</v>
      </c>
      <c r="G177" s="227">
        <f t="shared" ref="G177:H177" si="10">G178+G179+G180+G181</f>
        <v>27088.238530000002</v>
      </c>
      <c r="H177" s="305">
        <f t="shared" si="10"/>
        <v>12739.761469999998</v>
      </c>
      <c r="I177" s="310">
        <f>I178+I179+I180+I181</f>
        <v>22550.58353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774.43979999999999</v>
      </c>
      <c r="G178" s="288">
        <v>19856.01557</v>
      </c>
      <c r="H178" s="303">
        <f t="shared" ref="H178:H183" si="11">E178-G178</f>
        <v>5640.9844300000004</v>
      </c>
      <c r="I178" s="308">
        <v>17718.760719999998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1865.9486999999999</v>
      </c>
      <c r="H179" s="303">
        <f t="shared" si="11"/>
        <v>4770.0513000000001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37.38456</v>
      </c>
      <c r="G180" s="288">
        <v>2382.37871</v>
      </c>
      <c r="H180" s="303">
        <f t="shared" si="11"/>
        <v>-589.37870999999996</v>
      </c>
      <c r="I180" s="308">
        <v>1630.7374299999999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143.87414999999999</v>
      </c>
      <c r="G181" s="288">
        <v>2983.8955500000002</v>
      </c>
      <c r="H181" s="303">
        <f t="shared" si="11"/>
        <v>2918.1044499999998</v>
      </c>
      <c r="I181" s="308">
        <v>2251.90652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0.60199999999999998</v>
      </c>
      <c r="G182" s="289">
        <v>4771.0286599999999</v>
      </c>
      <c r="H182" s="307">
        <f t="shared" si="11"/>
        <v>728.97134000000005</v>
      </c>
      <c r="I182" s="312">
        <v>1913.55196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84.053690000000003</v>
      </c>
      <c r="G183" s="227">
        <f>G184+G185</f>
        <v>2082.7962600000001</v>
      </c>
      <c r="H183" s="305">
        <f t="shared" si="11"/>
        <v>5917.2037399999999</v>
      </c>
      <c r="I183" s="310">
        <f>I184+I185</f>
        <v>2714.2987400000002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>
        <v>36.890940000000001</v>
      </c>
      <c r="G184" s="288">
        <v>292.61259000000001</v>
      </c>
      <c r="H184" s="303"/>
      <c r="I184" s="308">
        <v>1108.80404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47.162750000000003</v>
      </c>
      <c r="G185" s="229">
        <v>1790.1836699999999</v>
      </c>
      <c r="H185" s="306"/>
      <c r="I185" s="311">
        <v>1605.4947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0.60375000000000001</v>
      </c>
      <c r="G187" s="228">
        <v>33.814349999999997</v>
      </c>
      <c r="H187" s="304">
        <f>E187-G187</f>
        <v>-33.814349999999997</v>
      </c>
      <c r="I187" s="309">
        <v>32.810020000000002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1040.95795</v>
      </c>
      <c r="G188" s="186">
        <f>G177+G182+G183+G186+G187</f>
        <v>33976.246200000001</v>
      </c>
      <c r="H188" s="200">
        <f>H177+H182+H183+H186+H187</f>
        <v>19361.753799999999</v>
      </c>
      <c r="I188" s="198">
        <f>I177+I182+I183+I186+I187</f>
        <v>27211.70505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33</v>
      </c>
      <c r="F205" s="69" t="str">
        <f>G19</f>
        <v>LANDET KVANTUM T.O.M UKE 33</v>
      </c>
      <c r="G205" s="69" t="str">
        <f>I19</f>
        <v>RESTKVOTER</v>
      </c>
      <c r="H205" s="92" t="str">
        <f>J19</f>
        <v>LANDET KVANTUM T.O.M. UKE 33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17.15241</v>
      </c>
      <c r="F206" s="183">
        <v>681.43092000000001</v>
      </c>
      <c r="G206" s="183">
        <f>D206-F206</f>
        <v>418.56907999999999</v>
      </c>
      <c r="H206" s="220">
        <v>736.39344000000006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157.36331000000001</v>
      </c>
      <c r="F207" s="183">
        <v>2509.4140600000001</v>
      </c>
      <c r="G207" s="183">
        <f t="shared" ref="G207:G209" si="12">D207-F207</f>
        <v>962.58593999999994</v>
      </c>
      <c r="H207" s="220">
        <v>3308.0991399999998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/>
      <c r="F209" s="184">
        <v>3.4924300000000001</v>
      </c>
      <c r="G209" s="183">
        <f t="shared" si="12"/>
        <v>-3.4924300000000001</v>
      </c>
      <c r="H209" s="221">
        <v>0.85275999999999996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174.51572000000002</v>
      </c>
      <c r="F210" s="185">
        <f>SUM(F206:F209)</f>
        <v>3196.4475499999994</v>
      </c>
      <c r="G210" s="185">
        <f>D210-F210</f>
        <v>1425.5524500000006</v>
      </c>
      <c r="H210" s="207">
        <f>H206+H207+H208+H209</f>
        <v>4045.8645400000005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33</v>
      </c>
      <c r="G231" s="401" t="str">
        <f>F205</f>
        <v>LANDET KVANTUM T.O.M UKE 33</v>
      </c>
      <c r="H231" s="401" t="s">
        <v>62</v>
      </c>
      <c r="I231" s="402" t="str">
        <f>H205</f>
        <v>LANDET KVANTUM T.O.M. UKE 33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85.008289999999988</v>
      </c>
      <c r="G235" s="403">
        <f>SUM(G236:G237)</f>
        <v>1109.29231</v>
      </c>
      <c r="H235" s="453">
        <f>E235-G235</f>
        <v>156.70768999999996</v>
      </c>
      <c r="I235" s="403">
        <f>SUM(I236:I237)</f>
        <v>1517.50721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69.896289999999993</v>
      </c>
      <c r="G236" s="405">
        <v>855.45901000000003</v>
      </c>
      <c r="H236" s="454"/>
      <c r="I236" s="405">
        <v>1268.3726999999999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15.112</v>
      </c>
      <c r="G237" s="406">
        <v>253.83330000000001</v>
      </c>
      <c r="H237" s="455"/>
      <c r="I237" s="414">
        <v>249.13451000000001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85.008289999999988</v>
      </c>
      <c r="G242" s="185">
        <f>G232+G235+G238+G241</f>
        <v>2704.4476599999998</v>
      </c>
      <c r="H242" s="408">
        <f>SUM(H232:H241)</f>
        <v>1354.55234</v>
      </c>
      <c r="I242" s="416">
        <f>I232+I235+I238+I241</f>
        <v>3603.1342100000002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33
&amp;"-,Normal"&amp;11(iht. motatte landings- og sluttsedler fra fiskesalgslagene; alle tallstørrelser i hele tonn)&amp;R20.08.2019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UKE_33_2019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2019-07-17T10:57:55Z</cp:lastPrinted>
  <dcterms:created xsi:type="dcterms:W3CDTF">2011-07-06T12:13:20Z</dcterms:created>
  <dcterms:modified xsi:type="dcterms:W3CDTF">2019-08-20T11:37:24Z</dcterms:modified>
</cp:coreProperties>
</file>